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" windowWidth="13500" windowHeight="11115" tabRatio="863" activeTab="0"/>
  </bookViews>
  <sheets>
    <sheet name="ตารางที่ 1 " sheetId="1" r:id="rId1"/>
    <sheet name="ตารางที่ 2" sheetId="2" r:id="rId2"/>
    <sheet name="ตารางที่ 3" sheetId="3" r:id="rId3"/>
    <sheet name="ตารางที่ 4" sheetId="4" r:id="rId4"/>
    <sheet name="ตารางที่ 5" sheetId="5" r:id="rId5"/>
    <sheet name="ตารางที่ 6" sheetId="6" r:id="rId6"/>
    <sheet name="ตารางที่ 7" sheetId="7" r:id="rId7"/>
    <sheet name="ตารางที่ 7-วิเคราะห์" sheetId="8" r:id="rId8"/>
    <sheet name="ตารางที่ 8" sheetId="9" r:id="rId9"/>
    <sheet name="ตารางที่ 8-วิเคราะห์" sheetId="10" r:id="rId10"/>
    <sheet name="ตารางที่ 9" sheetId="11" r:id="rId11"/>
    <sheet name="ตารางที่ 9-วิเคราะห์" sheetId="12" r:id="rId12"/>
    <sheet name="ตารางที่ 10" sheetId="13" r:id="rId13"/>
    <sheet name="ตารางที่ 10-วิเคราะห์" sheetId="14" r:id="rId14"/>
    <sheet name="ตารางที่ 11" sheetId="15" r:id="rId15"/>
    <sheet name="ตารางที่ 11-วิเคราะห์" sheetId="16" r:id="rId16"/>
    <sheet name="ตารางที่ 12" sheetId="17" r:id="rId17"/>
    <sheet name="ตารางที่ 12แยก" sheetId="18" r:id="rId18"/>
    <sheet name="ตารางที่ 12-วิเคราะห์" sheetId="19" r:id="rId19"/>
  </sheets>
  <definedNames>
    <definedName name="_xlnm.Print_Titles" localSheetId="13">'ตารางที่ 10-วิเคราะห์'!$1:$3</definedName>
    <definedName name="_xlnm.Print_Titles" localSheetId="15">'ตารางที่ 11-วิเคราะห์'!$1:$6</definedName>
    <definedName name="_xlnm.Print_Titles" localSheetId="18">'ตารางที่ 12-วิเคราะห์'!$1:$5</definedName>
    <definedName name="_xlnm.Print_Titles" localSheetId="2">'ตารางที่ 3'!$1:$3</definedName>
    <definedName name="_xlnm.Print_Titles" localSheetId="4">'ตารางที่ 5'!$1:$3</definedName>
    <definedName name="_xlnm.Print_Titles" localSheetId="6">'ตารางที่ 7'!$2:$4</definedName>
    <definedName name="_xlnm.Print_Titles" localSheetId="7">'ตารางที่ 7-วิเคราะห์'!$1:$3</definedName>
    <definedName name="_xlnm.Print_Titles" localSheetId="9">'ตารางที่ 8-วิเคราะห์'!$1:$3</definedName>
    <definedName name="_xlnm.Print_Titles" localSheetId="10">'ตารางที่ 9'!$1:$4</definedName>
    <definedName name="_xlnm.Print_Titles" localSheetId="11">'ตารางที่ 9-วิเคราะห์'!$1:$3</definedName>
  </definedNames>
  <calcPr fullCalcOnLoad="1"/>
</workbook>
</file>

<file path=xl/comments2.xml><?xml version="1.0" encoding="utf-8"?>
<comments xmlns="http://schemas.openxmlformats.org/spreadsheetml/2006/main">
  <authors>
    <author>CNN_BOA</author>
    <author>nucharat.s</author>
  </authors>
  <commentList>
    <comment ref="E5" authorId="0">
      <text>
        <r>
          <rPr>
            <b/>
            <sz val="9"/>
            <rFont val="Tahoma"/>
            <family val="0"/>
          </rPr>
          <t>CNN_BOA:</t>
        </r>
        <r>
          <rPr>
            <sz val="9"/>
            <rFont val="Tahoma"/>
            <family val="0"/>
          </rPr>
          <t xml:space="preserve">
2+3</t>
        </r>
      </text>
    </comment>
    <comment ref="C5" authorId="0">
      <text>
        <r>
          <rPr>
            <b/>
            <sz val="9"/>
            <rFont val="Tahoma"/>
            <family val="0"/>
          </rPr>
          <t>CNN_BOA:</t>
        </r>
        <r>
          <rPr>
            <sz val="9"/>
            <rFont val="Tahoma"/>
            <family val="0"/>
          </rPr>
          <t xml:space="preserve">
4+5
</t>
        </r>
      </text>
    </comment>
    <comment ref="G5" authorId="0">
      <text>
        <r>
          <rPr>
            <b/>
            <sz val="9"/>
            <rFont val="Tahoma"/>
            <family val="0"/>
          </rPr>
          <t>CNN_BOA:</t>
        </r>
        <r>
          <rPr>
            <sz val="9"/>
            <rFont val="Tahoma"/>
            <family val="0"/>
          </rPr>
          <t xml:space="preserve">
6+7</t>
        </r>
      </text>
    </comment>
    <comment ref="F5" authorId="0">
      <text>
        <r>
          <rPr>
            <b/>
            <sz val="9"/>
            <rFont val="Tahoma"/>
            <family val="0"/>
          </rPr>
          <t>CNN_BOA:</t>
        </r>
        <r>
          <rPr>
            <sz val="9"/>
            <rFont val="Tahoma"/>
            <family val="0"/>
          </rPr>
          <t xml:space="preserve">
8+9</t>
        </r>
      </text>
    </comment>
    <comment ref="H7" authorId="1">
      <text>
        <r>
          <rPr>
            <b/>
            <sz val="9"/>
            <rFont val="Tahoma"/>
            <family val="0"/>
          </rPr>
          <t>nucharat.s:</t>
        </r>
        <r>
          <rPr>
            <sz val="9"/>
            <rFont val="Tahoma"/>
            <family val="0"/>
          </rPr>
          <t xml:space="preserve">
ปี 53</t>
        </r>
      </text>
    </comment>
    <comment ref="H8" authorId="1">
      <text>
        <r>
          <rPr>
            <b/>
            <sz val="9"/>
            <rFont val="Tahoma"/>
            <family val="0"/>
          </rPr>
          <t>nucharat.s:</t>
        </r>
        <r>
          <rPr>
            <sz val="9"/>
            <rFont val="Tahoma"/>
            <family val="0"/>
          </rPr>
          <t xml:space="preserve">
ปี 53</t>
        </r>
      </text>
    </comment>
    <comment ref="C25" authorId="1">
      <text>
        <r>
          <rPr>
            <b/>
            <sz val="9"/>
            <rFont val="Tahoma"/>
            <family val="0"/>
          </rPr>
          <t>nucharat.s:
หัก รปภ. 2,852,299.20- เพื่อปันส่วน
หัก จ้างทำความสะอาด 542,960.80.- เพื่อปันส่วน
หัก เช่าเครื่องถ่ายเอกสาร 834,481.53</t>
        </r>
      </text>
    </comment>
  </commentList>
</comments>
</file>

<file path=xl/sharedStrings.xml><?xml version="1.0" encoding="utf-8"?>
<sst xmlns="http://schemas.openxmlformats.org/spreadsheetml/2006/main" count="1020" uniqueCount="364">
  <si>
    <r>
      <t>ต้นทุนต่อหน่วยลดลง</t>
    </r>
    <r>
      <rPr>
        <sz val="16"/>
        <rFont val="Angsana New"/>
        <family val="1"/>
      </rPr>
      <t xml:space="preserve"> เนื่องจากในปี 2553 มีการจัดโครงการพัฒนาระบบและบุคลากรด้านเทคโนโลยีสารสนเทศ จำนวนเงิน 12,165,544 บาท ทำให้ต้นทุนต่อหน่วยในปี 2554 ลดลง</t>
    </r>
  </si>
  <si>
    <t xml:space="preserve">งานจัดประชุม </t>
  </si>
  <si>
    <t>เรื่อง</t>
  </si>
  <si>
    <t>จัดทำแนวทางการพัฒนาการเกษตรระดับจังหวัดและกลุ่มจังหวัด</t>
  </si>
  <si>
    <t>ศึกษา วิเคราะห์ วิจัยเศรษฐกิจการเกษตรระดับพื้นที่</t>
  </si>
  <si>
    <t>จัดทำและเผยแพร่ข้อมูลสารสนเทศการเกษตรระดับภูมิภาค</t>
  </si>
  <si>
    <t>ติดตามและประเมินผลการพัฒนาการเกษตรระดับจังหวัดและกลุ่มจังหวัด</t>
  </si>
  <si>
    <t>2.ข้อมูลสารสนเทศด้านการเกษตร</t>
  </si>
  <si>
    <t>ระบบ</t>
  </si>
  <si>
    <t>สินค้า</t>
  </si>
  <si>
    <t>จังหวัด</t>
  </si>
  <si>
    <t>เล่ม</t>
  </si>
  <si>
    <t>ต้นทุนคงที่</t>
  </si>
  <si>
    <t>ต้นทุนผันแปร</t>
  </si>
  <si>
    <t>ต้นทุนคงที่ เพิ่ม/(ลด) %</t>
  </si>
  <si>
    <t>ต้นทุนผันแปร เพิ่ม/(ลด) %</t>
  </si>
  <si>
    <t xml:space="preserve">การวิเคราะห์สาเหตุของการเปลี่ยนแปลงของต้นทุนทางตรงตามศูนย์ต้นทุนแยกตามประเภทค่าใช้จ่ายและลักษณะของต้นทุน </t>
  </si>
  <si>
    <t>1.สนผ.</t>
  </si>
  <si>
    <t>2.สวศ.</t>
  </si>
  <si>
    <t>3.ศสส.</t>
  </si>
  <si>
    <t>4.ศปผ.</t>
  </si>
  <si>
    <t>1.สลก.</t>
  </si>
  <si>
    <t>คชจ.ประเภทที่ 1</t>
  </si>
  <si>
    <t>คชจ.ประเภทที่ 2</t>
  </si>
  <si>
    <t xml:space="preserve">การวิเคราะห์สาเหตุของการเปลี่ยนแปลงของต้นทุนทางอ้อมตามลักษณะของต้นทุน </t>
  </si>
  <si>
    <t>การวิเคราะห์สาเหตุของการเปลี่ยนแปลงของต้นทุนทางอ้อมตามลักษณะของต้นทุน (อธิบายเฉพาะค่าใช้จ่ายทางอ้อมที่เปลี่ยนแปลงอย่างมีสาระสำคัญ)</t>
  </si>
  <si>
    <t>(อธิบายเฉพาะค่าใช้จ่ายทางอ้อมที่เปลี่ยนแปลงอย่างมีสาระสำคัญ)</t>
  </si>
  <si>
    <t>(อธิบายเฉพาะศูนย์ต้นทุนที่เปลี่ยนแปลงอย่างมีสาระสำคัญ)</t>
  </si>
  <si>
    <t>ต้นทุนทางอ้อม</t>
  </si>
  <si>
    <t>คชจ.ประเภทที่ 1 ค่าสาธารณูปโภค เหตุผล</t>
  </si>
  <si>
    <t>คชจ.ประเภทที่ 2 ค่าเสื่อมราคา เหตุผล</t>
  </si>
  <si>
    <t>ครั้ง</t>
  </si>
  <si>
    <t>หน่วยงาน</t>
  </si>
  <si>
    <t>ผลการประชุม</t>
  </si>
  <si>
    <t>รายงานผลการใช้จ่ายเงินของหน่วยงานในสังกัด กษ.</t>
  </si>
  <si>
    <t>รายงานผลการดำเนินงานของหน่วยงานในสังกัด กษ.</t>
  </si>
  <si>
    <t>ผลการวิเคราะห์เสนอผู้บริหาร</t>
  </si>
  <si>
    <t>งานวิเคราะห์เศรษฐกิจพืชไร่นา</t>
  </si>
  <si>
    <t>งานวิเคราะห์เศรษฐกิจพืชสวน</t>
  </si>
  <si>
    <t>งานวิเคราะห์เศรษฐกิจปศุสัตว์และประมง</t>
  </si>
  <si>
    <t>งานวิเคราะห์ปัจจัยการผลิต</t>
  </si>
  <si>
    <t>งานวิเคราะห์มาตรการความช่วยเหลือเกษตรกร</t>
  </si>
  <si>
    <t>งานวิจัยเศรษฐกิจพืชไร่นา</t>
  </si>
  <si>
    <t>งานวิจัยเศรษฐกิจพืชสวน</t>
  </si>
  <si>
    <t>งานวิจัยเศรษฐกิจปศุสัตว์และประมง</t>
  </si>
  <si>
    <t>งานวิจัยเศรษฐกิจเทคโนโลยีและปัจจัยทางการเกษตร</t>
  </si>
  <si>
    <t>รายงานการวิเคราะห์เศรษฐกิจการเกษตร</t>
  </si>
  <si>
    <t>รายงานการวิจัยเศรษฐกิจการเกษตร</t>
  </si>
  <si>
    <t>รายงานวิเคราะห์เศรษฐกิจการค้าและความร่วมมือในภูมิภาคและอนุภูมิภาค</t>
  </si>
  <si>
    <t>รายงานวิเคราะห์เศรษฐกิจและการค้าระหว่างประเทศ</t>
  </si>
  <si>
    <t>รายงานวิเคราะห์องค์กรและยุทธศาสตร์ระหว่างประเทศ</t>
  </si>
  <si>
    <t>ข้อมูลภาวะเศรษฐกิจสังคมครัวเรือนและแรงงานเกษตร</t>
  </si>
  <si>
    <t>งานติดตาม</t>
  </si>
  <si>
    <t>งานประเมินผล</t>
  </si>
  <si>
    <t>งานวิชาการประเมินผล</t>
  </si>
  <si>
    <t>แนวทางการพัฒนาการเกษตรระดับจังหวัดและกลุ่มจังหวัด</t>
  </si>
  <si>
    <t>รายงานวิเคราะห์ วิจัยเศรษฐกิจการเกษตรระดับพื้นที่</t>
  </si>
  <si>
    <t>เผยแพร่ข้อมูลสารสนเทศการเกษตรระดับภูมิภาค</t>
  </si>
  <si>
    <t>ประเมินผลการพัฒนาการเกษตรระดับจังหวัดและกลุ่มจังหวัด</t>
  </si>
  <si>
    <t>แผนบริหารราชการแผ่นดิน พ.ศ.2552-2554 ของกษ.เสนอ สศช. เพื่อขอความเห็นชอบจาก ครม.</t>
  </si>
  <si>
    <t>รายงานภาวะเศรษฐกิจการเกษตร</t>
  </si>
  <si>
    <t>2.สศป.</t>
  </si>
  <si>
    <t>3.สวศ.</t>
  </si>
  <si>
    <t>4.ศสส.</t>
  </si>
  <si>
    <t>5.ศปผ.</t>
  </si>
  <si>
    <t>เหตุผล</t>
  </si>
  <si>
    <t>กิจกรรมย่อยที่</t>
  </si>
  <si>
    <t>กิจกรรมหลักที่</t>
  </si>
  <si>
    <t xml:space="preserve">การติดตามประเมินผลการดำเนินงานของกระทรวงเกษตรและสหกรณ์ </t>
  </si>
  <si>
    <t>ตารางที่ 9  เปรียบเทียบผลการคำนวณต้นทุนผลผลิตย่อยแยกตามแหล่งของเงิน (ต่อ)</t>
  </si>
  <si>
    <t>ผลผลิตย่อยที่</t>
  </si>
  <si>
    <t>ผลผลิตหลักที่</t>
  </si>
  <si>
    <t>ตารางที่ 10  เปรียบเทียบผลการคำนวณต้นทุนผลผลิตหลักแยกตามแหล่งของเงิน (ต่อ)</t>
  </si>
  <si>
    <t>ข้อมูลสารสนเทศด้านการเกษตร</t>
  </si>
  <si>
    <t>ตารางที่ 11 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  (ต่อ)</t>
  </si>
  <si>
    <t>หมายเหตุ  ค่าใช้จ่ายที่รายงานในตารางที่ 2 ขึ้นอยู่กับข้อมูลของแต่ละหน่วยงาน  ตารางจะแสดงค่าใช้จ่ายจากมากไปน้อย ค่าใช้จ่ายที่เหลือจะรวมในค่าใช้จ่ายอื่น</t>
  </si>
  <si>
    <t>ตารางที่ 12  รายงานเปรียบเทียบต้นทุนทางอ้อมตามลักษณะของต้นทุน (คงที่/ผันแปร)  (ต่อ)</t>
  </si>
  <si>
    <t>ต้นทุนต่อหน่วยเพิ่มขึ้น เนื่องจาก</t>
  </si>
  <si>
    <r>
      <t>หมายเหตุ</t>
    </r>
    <r>
      <rPr>
        <sz val="16"/>
        <rFont val="Angsana New"/>
        <family val="1"/>
      </rPr>
      <t xml:space="preserve"> :  ผลผลิตย่อยของหน่วยงานหลัก รวมค่าใช้จ่ายจากกิจกรรมย่อยหน่วยงานสนับสนุน โดยการปันส่วน</t>
    </r>
  </si>
  <si>
    <t>สิ่งที่ส่งมาด้วย 1</t>
  </si>
  <si>
    <t>ศึกษา วิเคราะห์ วิจัยเศรษฐกิจการเกษตร</t>
  </si>
  <si>
    <t>จัดทำและเผยแพร่ข้อมูลด้านสารสนเทศการเกษตร</t>
  </si>
  <si>
    <t>จัดทำและพัฒนาระบบฐานข้อมูลเศรษฐกิจการเกษตร</t>
  </si>
  <si>
    <t>ประเภทค่าใช้จ่าย</t>
  </si>
  <si>
    <t>เงินในงบประมาณ</t>
  </si>
  <si>
    <t>เงินนอกงบประมาณ</t>
  </si>
  <si>
    <t>งบกลาง</t>
  </si>
  <si>
    <t>รวม</t>
  </si>
  <si>
    <t>รวมต้นทุนผลผลิต</t>
  </si>
  <si>
    <t>ศูนย์ต้นทุน</t>
  </si>
  <si>
    <t>ค่าใช้จ่ายทางตรง</t>
  </si>
  <si>
    <t>ค่าใช้จ่ายทางอ้อม</t>
  </si>
  <si>
    <t>ศูนย์ต้นทุนหลัก</t>
  </si>
  <si>
    <t>ศูนย์ต้นทุนสนับสนุน</t>
  </si>
  <si>
    <t>กิจกรรมย่อย</t>
  </si>
  <si>
    <t>ค่าเสื่อมราคา</t>
  </si>
  <si>
    <t>ต้นทุนรวม</t>
  </si>
  <si>
    <t>กิจกรรมย่อยของหน่วยงานหลัก</t>
  </si>
  <si>
    <t xml:space="preserve">ปริมาณ </t>
  </si>
  <si>
    <t>หน่วยนับ</t>
  </si>
  <si>
    <t>กิจกรรมย่อยของหน่วยงานสนับสนุน</t>
  </si>
  <si>
    <t>ผลผลิตย่อย</t>
  </si>
  <si>
    <t>ปริมาณ</t>
  </si>
  <si>
    <t xml:space="preserve">หมายเหตุ : </t>
  </si>
  <si>
    <t xml:space="preserve">                   ค่าใช้จ่ายในระบบ  GFMIS</t>
  </si>
  <si>
    <t xml:space="preserve">                    รวมต้นทุนผลผลิต</t>
  </si>
  <si>
    <t xml:space="preserve">ต้นทุนต่อหน่วย </t>
  </si>
  <si>
    <t>ผลผลิตหลัก</t>
  </si>
  <si>
    <t>กิจกรรมหลัก</t>
  </si>
  <si>
    <t>ต้นทุนต่อหน่วย</t>
  </si>
  <si>
    <t>สลก.</t>
  </si>
  <si>
    <t>สนผ.</t>
  </si>
  <si>
    <t>สศป.</t>
  </si>
  <si>
    <t>สวศ.</t>
  </si>
  <si>
    <t>ศสส.</t>
  </si>
  <si>
    <t>ศปผ.</t>
  </si>
  <si>
    <t>งานด้านการเงินและบัญชี</t>
  </si>
  <si>
    <t>งานด้านการพัสดุ</t>
  </si>
  <si>
    <t>งานด้านตรวจสอบภายใน</t>
  </si>
  <si>
    <t>งานด้านบริหารบุคลากร</t>
  </si>
  <si>
    <t>งานด้านพัฒนาทรัพยากรบุคคล</t>
  </si>
  <si>
    <t>จำนวนครั้งของการจัดซื้อจัดจ้าง</t>
  </si>
  <si>
    <t>จำนวนบุคลากร</t>
  </si>
  <si>
    <t>จำนวนชั่วโมง/คนการฝึกอบรม</t>
  </si>
  <si>
    <t>ค่าใช้จ่ายเดินทาง ในประเทศ</t>
  </si>
  <si>
    <t>ค่าตอบแทน ใช้สอยและค่าวัสดุ</t>
  </si>
  <si>
    <t>ค่าสาธารณูปโภค</t>
  </si>
  <si>
    <t>ค่าใช้จ่ายอื่น</t>
  </si>
  <si>
    <t>พักค่าใช้จ่าย</t>
  </si>
  <si>
    <t>ค่าใช้จ่ายเดินทาง+การฝึกอบรม ต่างประเทศ</t>
  </si>
  <si>
    <t>เงินเดือน ค่าจ้างและพนักงานราชการ</t>
  </si>
  <si>
    <t>เงินสวัสดิการ</t>
  </si>
  <si>
    <t>รวมค่าใช้จ่ายทางตรง</t>
  </si>
  <si>
    <t>รวมค่าใช้จ่ายทางอ้อม</t>
  </si>
  <si>
    <t>รวมค่าใช้จ่ายทั้งหมด</t>
  </si>
  <si>
    <t>5</t>
  </si>
  <si>
    <t>6</t>
  </si>
  <si>
    <t>7</t>
  </si>
  <si>
    <t>8</t>
  </si>
  <si>
    <t>11</t>
  </si>
  <si>
    <t>12</t>
  </si>
  <si>
    <t>ค่าใช้จ่ายด้านการฝึกอบรมภายในประเทศ</t>
  </si>
  <si>
    <t>(หน่วย : บาท)</t>
  </si>
  <si>
    <t xml:space="preserve">      (หน่วย : บาท)</t>
  </si>
  <si>
    <t>จำนวนงานตรวจสอบ/คนวัน</t>
  </si>
  <si>
    <t xml:space="preserve">                                                 (หน่วย : บาท)</t>
  </si>
  <si>
    <t>ผลการเปรียบเทียบ</t>
  </si>
  <si>
    <t>ต้นทุนรวม เพิ่ม/(ลด) %</t>
  </si>
  <si>
    <t>หน่วยนับ เพิ่ม/(ลด) %</t>
  </si>
  <si>
    <t>ต้นทุนต่อหน่วย เพิ่ม/(ลด) %</t>
  </si>
  <si>
    <t>การวิเคราะห์สาเหตุของการเปลี่ยนแปลงของต้นทุนต่อหน่วยกิจกรรมย่อย (อธิบายเฉพาะต้นทุนต่อหน่วยกิจกรรมย่อยที่เปลี่ยนแปลงอย่างมีสาระสำคัญ)</t>
  </si>
  <si>
    <t>รวมต้นทุนทั้งสิ้น</t>
  </si>
  <si>
    <t>ตารางที่ 8  เปรียบเทียบผลการคำนวณต้นทุนกิจกรรมหลักแยกตามแหล่งของเงิน (ต่อ)</t>
  </si>
  <si>
    <t>ตารางที่ 7  เปรียบเทียบผลการคำนวณต้นทุนกิจกรรมย่อยแยกตามแหล่งของเงิน (ต่อ)</t>
  </si>
  <si>
    <t>การวิเคราะห์สาเหตุของการเปลี่ยนแปลงของต้นทุนต่อหน่วยผลผลิตย่อย (อธิบายเฉพาะต้นทุนต่อหน่วยผลผลิตย่อยที่เปลี่ยนแปลงอย่างมีสาระสำคัญ)</t>
  </si>
  <si>
    <t>การวิเคราะห์สาเหตุของการเปลี่ยนแปลงของต้นทุนต่อหน่วยกิจกรรมหลัก (อธิบายเฉพาะต้นทุนต่อหน่วยกิจกรรมหลักที่เปลี่ยนแปลงอย่างมีสาระสำคัญ)</t>
  </si>
  <si>
    <t>การวิเคราะห์สาเหตุของการเปลี่ยนแปลงของต้นทุนต่อหน่วยผลผลิตหลัก (อธิบายเฉพาะต้นทุนต่อหน่วยผลผลิตหลักที่เปลี่ยนแปลงอย่างมีสาระสำคัญ)</t>
  </si>
  <si>
    <t>บำนาญปกติ</t>
  </si>
  <si>
    <t>บำนาญพิเศษ</t>
  </si>
  <si>
    <t>เงินช่วยเหลือรายเดือนผู้รับเบี้ยหวัดบำนาญ</t>
  </si>
  <si>
    <t>เงินช่วยค่าครองชีพผู้รับเบี้ยหวัดบำนาญ</t>
  </si>
  <si>
    <t>เงินบำเหน็จ</t>
  </si>
  <si>
    <t>เงินบำเหน็จตกทอด</t>
  </si>
  <si>
    <t>เงินช่วยพิเศษกรณีผู้รับบำนาญตาย</t>
  </si>
  <si>
    <t>เงินชดเชยกรณีเลิกจ้าง</t>
  </si>
  <si>
    <t>เงินอุดหนุนเพื่อการดำเนินงาน-หน่วยงานของรัฐ</t>
  </si>
  <si>
    <r>
      <t xml:space="preserve">                   </t>
    </r>
    <r>
      <rPr>
        <b/>
        <u val="single"/>
        <sz val="14"/>
        <rFont val="Angsana New"/>
        <family val="1"/>
      </rPr>
      <t>หัก</t>
    </r>
    <r>
      <rPr>
        <b/>
        <sz val="14"/>
        <rFont val="Angsana New"/>
        <family val="1"/>
      </rPr>
      <t xml:space="preserve">  ต้นทุนที่ไม่เกี่ยวข้องในการผลิตผลผลิต</t>
    </r>
  </si>
  <si>
    <t>งานอำนวยการ</t>
  </si>
  <si>
    <t>ค่าจ้างที่ปรึกษา</t>
  </si>
  <si>
    <t>9</t>
  </si>
  <si>
    <t>10=2+…+9</t>
  </si>
  <si>
    <t>13</t>
  </si>
  <si>
    <t>14=11+12+13</t>
  </si>
  <si>
    <t>15=10+14</t>
  </si>
  <si>
    <t>3</t>
  </si>
  <si>
    <t>4</t>
  </si>
  <si>
    <t>พักค่าใช้จ่าย (กองทุนฟื้นฟูฯ โอนผ่านสำนักงานเศรษฐกิจการเกษตร)</t>
  </si>
  <si>
    <t>1. เงินเดือน ค่าจ้างและพนักงานราชการ</t>
  </si>
  <si>
    <t>2. เงินสวัสดิการ</t>
  </si>
  <si>
    <t>3. ค่าตอบแทน ใช้สอยและค่าวัสดุ</t>
  </si>
  <si>
    <t>4. ค่าใช้จ่ายเดินทาง ในประเทศ</t>
  </si>
  <si>
    <t>5. ค่าใช้จ่ายด้านการฝึกอบรม ภายในประเทศ</t>
  </si>
  <si>
    <t>6. ค่าใช้จ่ายเดินทาง+การฝึกอบรม ต่างประเทศ</t>
  </si>
  <si>
    <t>7. ค่าใช้จ่ายอื่น+ค่าใช้จ่ายที่เกี่ยวกับการเงินอื่น ๆ</t>
  </si>
  <si>
    <t>8. ค่าสาธารณูปโภค</t>
  </si>
  <si>
    <t>9. ค่าเสื่อมราคา</t>
  </si>
  <si>
    <t>10. ต้นทุนในการผลิตผลผลิตอื่น</t>
  </si>
  <si>
    <t>งานด้านยานพาหนะ</t>
  </si>
  <si>
    <r>
      <t>ตารางที่ 1</t>
    </r>
    <r>
      <rPr>
        <b/>
        <sz val="14"/>
        <rFont val="Angsana New"/>
        <family val="1"/>
      </rPr>
      <t xml:space="preserve">  รายงานต้นทุนรวมของหน่วยงาน  โดยแยกประเภทตามแหล่งของเงิน (ข้อมูลจากระบบ GFMIS ณ วันที่ 24 ธ.ค.54)</t>
    </r>
  </si>
  <si>
    <t>เงินบำเหน็จดำรงชีพ</t>
  </si>
  <si>
    <t>บำเหน็จรายเดือนสำหรับการเบิกเงินบำเหน็จลูกจ้าง</t>
  </si>
  <si>
    <t>เงินช่วยการศึกษาบุตร</t>
  </si>
  <si>
    <t>ค่ารักษาพยาบาลผู้ป่วยนอก-รพ.รัฐ-เบี้ยหวัด/บำนาญ</t>
  </si>
  <si>
    <t>ค่ารักษาพยาบาลผู้ป่วยใน-รพ.รัฐ-เบี้ยหวัด/บำนาญ</t>
  </si>
  <si>
    <t>ค่ารักษาพยาบาลผู้ป่วยนอก-รพ.เอกชน-เบี้ยหวัด/บำนาญ</t>
  </si>
  <si>
    <t>ค่ารักษาพยาบาลผู้ป่วยใน-รพ.เอกชน-เบี้ยหวัด/บำนาญ</t>
  </si>
  <si>
    <t>TE-หน่วยงานส่งเงินเบิกเกินส่งคืนให้กรมบัญชีกลาง</t>
  </si>
  <si>
    <t>TE-หน่วยงานโอนเงินนอกงบประมาณให้กรมบัญชีกลาง</t>
  </si>
  <si>
    <t>TE-หน่วยงานโอนเงินรายได้แผ่นดินให้กรมบัญชีกลาง</t>
  </si>
  <si>
    <t>TE-ปรับเงินฝากคลัง</t>
  </si>
  <si>
    <t>TE-ภายในกรมเดียวกัน</t>
  </si>
  <si>
    <t xml:space="preserve"> -   </t>
  </si>
  <si>
    <r>
      <t>ตารางที่ 2</t>
    </r>
    <r>
      <rPr>
        <b/>
        <sz val="14"/>
        <rFont val="Angsana New"/>
        <family val="1"/>
      </rPr>
      <t xml:space="preserve"> รายงานต้นทุนตามศูนย์ต้นทุนแยกตามประเภทค่าใช้จ่าย  (ข้อมูลจากระบบ GFMIS ณ วันที่ 24 ธ.ค.54)</t>
    </r>
  </si>
  <si>
    <t>สศข.1-10</t>
  </si>
  <si>
    <t>สศข.1</t>
  </si>
  <si>
    <t>สศข.2</t>
  </si>
  <si>
    <t>สศข.3</t>
  </si>
  <si>
    <t>สศข.4</t>
  </si>
  <si>
    <t>สศข.5</t>
  </si>
  <si>
    <t>สศข.6</t>
  </si>
  <si>
    <t>สศข.7</t>
  </si>
  <si>
    <t>สศข.8</t>
  </si>
  <si>
    <t>สศข.9</t>
  </si>
  <si>
    <t>สศข.10</t>
  </si>
  <si>
    <t>ศปศ.</t>
  </si>
  <si>
    <t>510201+510203</t>
  </si>
  <si>
    <t>หมวด G/L</t>
  </si>
  <si>
    <t>510202+510302</t>
  </si>
  <si>
    <t>ตารางที่ 3  รายงานต้นทุนกิจกรรมย่อยแยกตามแหล่งเงิน  (ข้อมูลจากระบบ GFMIS ณ วันที่ 24 ธ.ค.54)</t>
  </si>
  <si>
    <t>งานจัดทำแผนพัฒนาการเกษตร</t>
  </si>
  <si>
    <t>งานจัดทำภาวะเศรษฐกิจการเกษตร</t>
  </si>
  <si>
    <t>งานจัดทำยุทธศาสตร์ มาตรการ แนวทางการพัฒนาการเกษตร</t>
  </si>
  <si>
    <t>งานวิเคราะห์แผนงาน โครงการและงบประมาณของ กษ.</t>
  </si>
  <si>
    <t>งานติดตามผลการดำเนินงานของ กษ.</t>
  </si>
  <si>
    <t>งานติดตามผลการใช้จ่ายเงินของ กษ.</t>
  </si>
  <si>
    <t>ภูมิภาคและอนุภูมิภาค</t>
  </si>
  <si>
    <t>เศรษฐกิจและการค้า</t>
  </si>
  <si>
    <t>องค์กรและยุทธศาสตร์</t>
  </si>
  <si>
    <t>งานติดตามความก้าวหน้าแผนงาน/คก.</t>
  </si>
  <si>
    <t>งานประเมินผลสัมฤทธิ์แผนงาน/คก.</t>
  </si>
  <si>
    <t>งานศึกษา พัฒนาเทคนิคการติดตามและประเมินผล</t>
  </si>
  <si>
    <t>งานวิเคราะห์วิจัยสังคมครัวเรือนเกษตร</t>
  </si>
  <si>
    <t>จัดทำข้อมูลการผลิต</t>
  </si>
  <si>
    <t>ควบคุมคุณภาพข้อมูล</t>
  </si>
  <si>
    <t>นิเทศงาน สศข.</t>
  </si>
  <si>
    <t>จัดทำต้นทุนการผลิต ราคา</t>
  </si>
  <si>
    <t>พยากรณ์ผลผลิตสินค้าเกษตร</t>
  </si>
  <si>
    <t>จัดทำ ประยุกต์ใช้ GI</t>
  </si>
  <si>
    <t>จัดทำทะเบียนและ socio</t>
  </si>
  <si>
    <t>เผยแพร่สารสนเทศเกษตร</t>
  </si>
  <si>
    <t>งานด้านเทคโนโลยีสารสนเทศและการสื่อสาร</t>
  </si>
  <si>
    <t>งานด้านเครือข่ายอินเตอร์เน็ตและเวบไซต์</t>
  </si>
  <si>
    <t>เครื่อง</t>
  </si>
  <si>
    <t>งานด้านพัฒนาระบบบริหารราชการ</t>
  </si>
  <si>
    <t>งานด้านสารบรรณ</t>
  </si>
  <si>
    <t>งานด้านแผนงาน</t>
  </si>
  <si>
    <t>ตารางที่ 4  รายงานต้นทุนกิจกรรมหลักแยกตามแหล่งของเงิน  (ข้อมูลจากระบบ GFMIS ณ วันที่ 24 ธ.ค.54)</t>
  </si>
  <si>
    <t>จำนวนรายการเอกสาร</t>
  </si>
  <si>
    <t>ด้าน</t>
  </si>
  <si>
    <t>จำนวนหนังสือเข้า-ออก</t>
  </si>
  <si>
    <t>กิโลเมตร</t>
  </si>
  <si>
    <t>กิจกรรมย่อย ปี 53</t>
  </si>
  <si>
    <t>ต้นทุนผลผลิตประจำปีงบประมาณ พ.ศ.2553 (ต.ค.52-ก.ย.53)</t>
  </si>
  <si>
    <t xml:space="preserve"> งานจัดทำแผนพัฒนาการเกษตร</t>
  </si>
  <si>
    <t xml:space="preserve"> งานจัดทำภาวะเศรษฐกิจการเกษตร</t>
  </si>
  <si>
    <t xml:space="preserve"> งานจัดทำยุทธศาสตร์ มาตรการ แนวทางการพัฒนาการเกษตร</t>
  </si>
  <si>
    <t xml:space="preserve"> งานวิเคราะห์แผนงาน โครงการและงบประมาณของ กษ.</t>
  </si>
  <si>
    <t xml:space="preserve"> งานติดตามผลการดำเนินงานของ กษ.</t>
  </si>
  <si>
    <t xml:space="preserve"> งานติดตามผลการใช้จ่ายเงินของ กษ.</t>
  </si>
  <si>
    <t xml:space="preserve"> งานจัดประชุม</t>
  </si>
  <si>
    <t xml:space="preserve"> ศึกษาวิเคราะห์เศรษฐกิจการค้า และความร่วมมือในภูมิภาคและอนุภูมิภาค</t>
  </si>
  <si>
    <t>ศึกษาวิเคราะห์เศรษฐกิจและการค้าระหว่างประเทศ</t>
  </si>
  <si>
    <t>ศึกษาวิเคราะห์องค์กรและยุทธศาสตร์ระหว่างประเทศ</t>
  </si>
  <si>
    <t>งานวิจัยสังคมครัวเรือนเกษตร</t>
  </si>
  <si>
    <t>จัดทำข้อมูลการผลิตสินค้าเกษตรที่สำคัญ</t>
  </si>
  <si>
    <t>ตรวจสอบเพื่อควบคุมคุณภาพข้อมูล(Sample Check)</t>
  </si>
  <si>
    <t>นิเทศการปฏิบัติงาน สศข.</t>
  </si>
  <si>
    <t>พัฒนาระบบและบุคลากรด้านเทคโนโลยีสารสนเทศ</t>
  </si>
  <si>
    <t>จัดทำข้อมูลต้นทุนการผลิตและราคาสินค้าเกษตร</t>
  </si>
  <si>
    <t>จัดทำข้อมูลพยากรณ์ผลผลิตสินค้าเกษตร</t>
  </si>
  <si>
    <t>จัดทำ ประยุกต์ใช้ข้อมูลเชิงพื้นที่</t>
  </si>
  <si>
    <t>จัดทำทะเบียนเกษตรกร</t>
  </si>
  <si>
    <t>จัดทำข้อมูละภาวะเศรษฐกิจสังคมครัวเรือนและแรงงานเกษตร</t>
  </si>
  <si>
    <t>จัดทำข้อมูลสารสนเทศการเกษตรเพื่อการเผยแพร่</t>
  </si>
  <si>
    <t>โครงการจัดทำศูนย์ปฏิบัติการเศรษฐกิจการเกษตร</t>
  </si>
  <si>
    <t xml:space="preserve"> งานติดตามความก้าวหน้าแผนงาน</t>
  </si>
  <si>
    <t xml:space="preserve"> งานประเมินผลสัมฤทธิ์แผนงาน</t>
  </si>
  <si>
    <t xml:space="preserve"> งานศึกษา พัฒนาเทคนิคการติดตามและประเมินผล</t>
  </si>
  <si>
    <t>เขต</t>
  </si>
  <si>
    <t>ถ่วงน้ำหนัก</t>
  </si>
  <si>
    <t>ตารางเปรียบเทียบผลการคำนวณต้นทุนผลผลิตระหว่างปีงบประมาณ พ.ศ.2553 และปีงบประมาณ พ.ศ.2554</t>
  </si>
  <si>
    <t>ตารางที่ 7  เปรียบเทียบผลการคำนวณต้นทุนกิจกรรมย่อยแยกตามแหล่งของเงิน  (ข้อมูล 1 ต.ค.53-30 ก.ย.54 เรียกรายงานจากระบบ GFMIS ณ วันที่ 24 ธ.ค.54)</t>
  </si>
  <si>
    <t>กิจกรรมย่อย ปี 54</t>
  </si>
  <si>
    <t>ต้นทุนผลผลิตประจำปีงบประมาณ พ.ศ.2554 (ต.ค.53-ก.ย.54)</t>
  </si>
  <si>
    <t>2. ตามแผนปฏิบัติงานประจำปี 2554 มีงานประเมินผลสัมฤทธิ์แผนงาน/โครงการ 11 เรื่อง แต่ในการปฏิบัติงานจริง ในระหว่างปีมีงานที่ได้รับมอบหมายพิเศษให้ดำเนินการประเมินผลอีกประมาณ 9 เรื่อง รวม 20 เรื่อง (ปี 2553 มีงานประเมินผลตามแผน 15 เรื่อง และงานมอบหมายพิเศษ 7 เรื่อง รวม 22 เรื่อง) นอกจากนี้ ยังมีการจัดประชุมเชิญหน่วยงานและผู้มีส่วนได้ส่วนเสียมาร่วมให้ข้อคิดเห็นเกี่ยวกับผลงานการประเมินผลด้วย ซึ่งเมื่อนำโครงการตามแผนปฏิบัติงานรวมกับงานมอบหมายพิเศษแล้ว ต้นทุนต่อหน่วยของกิจกรรมย่อยจะเพิ่มขึ้นเพียงร้อยละ 10.41</t>
  </si>
  <si>
    <r>
      <t>ตารางที่ 5</t>
    </r>
    <r>
      <rPr>
        <b/>
        <sz val="14"/>
        <rFont val="Angsana New"/>
        <family val="1"/>
      </rPr>
      <t xml:space="preserve"> รายงานต้นทุนผลผลิตย่อยแยกตามแหล่งของเงิน   (ข้อมูลจากระบบ GFMIS ณ วันที่ 24 ธ.ค.54)</t>
    </r>
  </si>
  <si>
    <t>- การประชุมร่วมกับ FAO มีประเด็นเรื่องการพิจารณาร่าง Volumtary Guidline on tenure of Land (VG) เป็นประเด็นใหม่เพิ่มเติมจากปีก่อน ซึ่งเจ้าหน้าที่ต้องเดินทางไปเข้าร่วมประชุมที่ FAO โรม จำนวนครั้งเพิ่มขึ้นจากปีก่อน</t>
  </si>
  <si>
    <t>- ในปี 2554 การจัดประชุมความมั่นคงด้านอาหารในกรอบเอเชีย-ยุโรป (Asia-Europe Meeting (ASEM) High-Level Conference on Food Security) ครั้งที่ 1/2554 ณ จังหวัดเชียงใหม่ โดยนายกรัฐมนตรีไทยได้กล่าวถ้อยแถลงไว้ในการประชุมผู้นำ ASEM ครั้งที่ 8 ณ ประเทศเบลเยี่ยม ว่าประเทศไทยโดยกระทรวงเกษตรและสหกรณ์ในฐานะ Issue-based Leadership จะเป็นเจ้าภาพจัดการประชุมเรื่อง ความมั่นคงด้านอาหารในปี 2554 โดยมีประเทศสมาชิกเข้าร่วมกว่า 20 ประเทศ ทำให้ต้องมีค่าใช้จ่ายเพิ่มขึ้นจากปีก่อน</t>
  </si>
  <si>
    <t>- ในปี 2554 การจัดประชุม Thailand-Indonesia Export Group Meeting on Food Security (EGM) ครั้งที่ 2 ณ อำเภอสมุย จังหัดสุราษฎร์ธานี โดยการประชุม EGM ครั้งที่ 1 เมื่อปี 2552 ทางคณะทำงานด้านการเกษตร JAWG ระหว่างไทย-อินโดนีเซีย ได้เห็นชอบให้ไทย โดยสำนักงานเศรษฐกิจการเกษตรเป็นเจ้าภาพจัดการประชุม EGM ครั้งที่ 2 เพื่อเป็นการแลกเปลี่ยนความรู้และประสบการณ์จากผู้เชี่ยวชาญด้านการเกษตรทั้งสองประเทศในประเด็นการเกษตรที่สำคัญ ทำให้มีค่าใช้จ่ายที่เพิ่มขึ้นจากปีก่อน</t>
  </si>
  <si>
    <t>- ในปี 2554 การจัดประชุมกรอบความร่วมมือทางเศรษฐกิจเอเปคมีสหรัฐอเมริกาเป็นเจ้าภาพ โดยจัดประชุม Senior Official Meeting ที่สหรัฐอเมริกา จำนวน 3 ครั้ง และมีประเด็นที่เกี่ยวข้องกับภาคการเกษตรทุกครั้ง ทำให้เจ้าหน้าที่ต้องเดินทางไปร่วมประชุม ซึ่งจำเป็นต้องเสียค่าใช้จ่ายมากกว่าปีก่อน</t>
  </si>
  <si>
    <t xml:space="preserve"> ต้นทุนต่อหน่วยเพิ่มขึ้น เนื่องจาก </t>
  </si>
  <si>
    <r>
      <t xml:space="preserve">-  </t>
    </r>
    <r>
      <rPr>
        <b/>
        <sz val="16"/>
        <rFont val="Angsana New"/>
        <family val="1"/>
      </rPr>
      <t>ต้นทุนต่อหน่วยเพิ่มขึ้น</t>
    </r>
    <r>
      <rPr>
        <sz val="16"/>
        <rFont val="Angsana New"/>
        <family val="1"/>
      </rPr>
      <t xml:space="preserve"> ร้อยละ 36.87 (จาก 1,315,267.23 บาท ในปี 2553 เป็น 1,800,181.25 บาท ใน ปี 2554) โดยมีปริมาณงานตามแผนปฏิบัติงานลดลงจาก 15 เรื่อง  เหลือ 11 เรื่อง เนื่องจาก</t>
    </r>
  </si>
  <si>
    <t>1. ขอบเขต และลักษณะงานของแต่ละโครงการมีความหลากหลาย ทั้งพื้นที่ กลุ่มเป้าหมาย ขั้นตอน วิธีการดำเนินงาน กิจกรรม และหน่วยงานที่ร่วมดำเนินการ ทำให้อัตราการใช้บุคลากร ระยะเวลาและงบประมาณที่ใช้มีความแตกต่างกันไป ถึงแม้จะมีจำนวนแผนงานโครงการที่ดำเนินการน้อยกว่า ปี 2553 ก็ส่งผลให้ต้นทุนต่อหน่วยของกิจกรรมย่อยเพิ่มขึ้นได้</t>
  </si>
  <si>
    <t>เนื่องจากในปี 2554 มีโครงการที่ต้องดำเนินการเพิ่มขึ้น แต่เป็นโครงการย่อย จึงทำให้ต้นทุนต่อหน่วยลดลง</t>
  </si>
  <si>
    <t>แนวทางการพัฒนาการเกษตร</t>
  </si>
  <si>
    <t>ข้อมูลปริมาณการผลิตสินค้าเกษตรที่สำคัญ</t>
  </si>
  <si>
    <t>ข้อมูลการตรวจสอบเพื่อควบคุมคุณภาพข้อมูล(Sample Check)</t>
  </si>
  <si>
    <t>ข้อมูลการนิเทศการปฏิบัติงาน สศข.</t>
  </si>
  <si>
    <t>ระบบสารสนเทศเศรษฐกิจการเกษตร</t>
  </si>
  <si>
    <t>ข้อมูลต้นทุนการผลิตและราคาสินค้าเกษตร</t>
  </si>
  <si>
    <t>วารสารการพยากรณ์ผลผลิตการเกษตร</t>
  </si>
  <si>
    <t>-รายไตรมาส(4 ครั้ง)</t>
  </si>
  <si>
    <t>-ราย 6 เดือน(2 ครั้ง)</t>
  </si>
  <si>
    <t>ข้อมูลเชิงพื้นที่รายจังหวัด</t>
  </si>
  <si>
    <t>ข้อมูลทะเบียนเกษตรกร</t>
  </si>
  <si>
    <t>เอกสาร/วารสารเพื่อการเผยแพร่</t>
  </si>
  <si>
    <t>ระบบศูนย์ปฏิบัติการเศรษฐกิจการเกษตร</t>
  </si>
  <si>
    <t>76</t>
  </si>
  <si>
    <t>ผลผลิตย่อย ปี 53</t>
  </si>
  <si>
    <t xml:space="preserve"> - ต้องรับผิดชอบการจัดทำยุทธศาสตร์พืชพลังงานและข้าวโพดเลี้ยงสัตว์เพิ่มจากงานเดิม</t>
  </si>
  <si>
    <t xml:space="preserve"> - เพราะปรับวิธีคิดสัดส่วนงาน และได้รับงบประมาณลดลง</t>
  </si>
  <si>
    <t xml:space="preserve"> - เพราะปรับวีธีคิดสัดส่วนงาน</t>
  </si>
  <si>
    <t xml:space="preserve"> - เพราะปรับวิธีคิดสัดส่วนงาน</t>
  </si>
  <si>
    <t xml:space="preserve"> - ปริมาณงานลดลง</t>
  </si>
  <si>
    <t>จัดทำยุทธศาสตร์ แผนพัฒนาและมาตรการทางการเกษตร</t>
  </si>
  <si>
    <t>ศึกษา วิเคราะห์เศรษฐกิจการเกษตรระหว่างประเทศ</t>
  </si>
  <si>
    <t>จัดทำและเผยแพร่ข้อมูลสารสนเทศการเกษตรระดับภูมิภาค (สศข.1-10)</t>
  </si>
  <si>
    <t>1.ยุทธศาสตร์ แผนพัฒนาและมาตรการทางการเกษตร</t>
  </si>
  <si>
    <t>3.รายงานการติดตามประเมินผล</t>
  </si>
  <si>
    <t>จำนวนเอกสารรายการ</t>
  </si>
  <si>
    <t>กิจกรรมย่อยหน่วยงานสนับสนุน</t>
  </si>
  <si>
    <t>หมายเหตุ : ผลการเปรียบเทียบต้นทุนรวมของ สนผ.เพิ่มขึ้นเท่ากันทุกกิจกรรมคือร้อยละ 6.78 นั้น เนื่องจากในปี 2554 เกณฑ์การปันส่วนต้นทุนใช้ฐานเดิมของปี 2553  ทั้งจำนวนคนและจำนวนกิจกรรมเท่าเดิม จึงทำให้ต้นทุนรวมเท่ากันทุกกิจกรรม</t>
  </si>
  <si>
    <t>ตารางที่ 9  เปรียบเทียบผลการคำนวณต้นทุนผลผลิตย่อยแยกตามแหล่งของเงิน   (ข้อมูลจากระบบ GFMIS ณ วันที่ 24 ธ.ค.54)</t>
  </si>
  <si>
    <t>ผลผลิตย่อย ปี 54</t>
  </si>
  <si>
    <t>ตารางที่ 6  รายงานต้นทุนผลผลิตหลักแยกตามแหล่งของเงิน  (ข้อมูลจากระบบ GFMIS ณ วันที่ 24 ธ.ค.54)</t>
  </si>
  <si>
    <t>ตารางที่ 10  เปรียบเทียบผลการคำนวณต้นทุนผลผลิตหลักแยกตามแหล่งของเงิน   (ข้อมูลจากระบบ GFMIS ณ วันที่ 24 ธ.ค.54)</t>
  </si>
  <si>
    <t>ยุทธศาสตร์ แผนพัฒนาและมาตรการทางการเกษตร</t>
  </si>
  <si>
    <t>รายงานการติดตามประเมินผล</t>
  </si>
  <si>
    <t>5.สศข.1-10</t>
  </si>
  <si>
    <t>รายงานเปรียบเทียบผลการคำนวณต้นทุนผลผลิตระหว่างปีงบประมาณ พ.ศ.2553 และปีงบประมาณ พ.ศ.2554</t>
  </si>
  <si>
    <t>ตารางที่ 11 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 (ข้อมูลจากระบบ GFMIS ณ วันที่ 24 ธ.ค.54)</t>
  </si>
  <si>
    <t>ปีงบประมาณ พ.ศ.2552</t>
  </si>
  <si>
    <t>6.สศข.1-10</t>
  </si>
  <si>
    <t>ปีงบประมาณ พ.ศ.2553</t>
  </si>
  <si>
    <t>ปีงบประมาณ พ.ศ.2554</t>
  </si>
  <si>
    <t>ตารางที่ 12  รายงานเปรียบเทียบต้นทุนทางอ้อมตามลักษณะของต้นทุน (คงที่/ผันแปร)   (ข้อมูลจากระบบ GFMIS ณ วันที่ 24 ธ.ค.54)</t>
  </si>
  <si>
    <t>ตารางที่ 12  รายงานเปรียบเทียบต้นทุนทางอ้อมตามลักษณะของต้นทุน (คงที่/ผันแปร)  (ข้อมูลจากระบบ GFMIS ณ วันที่ 24 ธ.ค.54)</t>
  </si>
  <si>
    <t>ตารางที่ 8  เปรียบเทียบผลการคำนวณต้นทุนกิจกรรมหลักแยกตามแหล่งของเงิน  (ข้อมูลจากระบบ GFMIS ณ วันที่ 24 ธ.ค.54)</t>
  </si>
  <si>
    <t>ต้นทุนผลผลิตประจำปีงบประมาณ พ.ศ.2553 (ต.ค.53-ก.ย.54)</t>
  </si>
  <si>
    <t>1.1จัดทำยุทธศาสตร์ แผนพัฒนาและมาตรการทางการเกษตร</t>
  </si>
  <si>
    <t>1.2ศึกษาวิเคราะห์ วิจัยเศรษฐกิจการเกษตร</t>
  </si>
  <si>
    <t>1.3ศึกษา วิเคราะห์ เศรษฐกิจการเกษตรระหว่างประเทศ</t>
  </si>
  <si>
    <t>2.1จัดทำ และเผยแพร่ข้อมูลด้านสารสนเทศการเกษตร</t>
  </si>
  <si>
    <t>2.2จัดทำและพัฒนาระบบฐานข้อมูล ศก.การเกษตร</t>
  </si>
  <si>
    <t>2.3  จัดทำและเผยแพร่ข้อมูลสารสนเทศการเกษตรระดับภูมิภาค</t>
  </si>
  <si>
    <t>3.การติดตามประเมินผลการดำเนินงานของกระทรวงเกษตรและสหกรณ์</t>
  </si>
  <si>
    <t>ค่าสาธารณูปโภคลดลง เนื่องจาก</t>
  </si>
  <si>
    <t>ค่าเสื่อมราคาเพิ่มขึ้น เนื่องจาก</t>
  </si>
  <si>
    <t xml:space="preserve">1.ในปีงบประมาณ 2554 มีการเบิกจ่ายรายการครุภัณฑ์คอมพิวเตอร์ 3 ระบบ ได้แก่ ระบบสารสนเทศเศรษฐกิจการเกษตร เป็นเงิน 15,145,000 บาท ระบบศูนย์ปฏิบัติการเพื่อบริหารจัดการสินค้าเกษตร เป็นเงิน 9,938,600 บาท ระบบศูนย์ปฏิบัติการเศรษฐกิจการเกษตร เป็นเงิน 23,500,000 บาท บาท และเครื่องปรับอากาศ 3 เครื่อง เป็นเงิน 134,500 บาท รวมเป็นเงิน 48,718,100 บาท ทำให้ค่าเสื่อมในปี 2554 เพิ่มขึ้น  </t>
  </si>
  <si>
    <t xml:space="preserve">2.ในปีงบประมาณ พ.ศ.2554 ได้ดำเนินการแก้ไขรายการในระบบสินทรัพย์ที่คงค้างตั้งแต่ปีงบประมาณ พ.ศ.2548 ให้เป็นปัจจุบัน คือ การล้างพักสินทรัพย์ ล้างงานระหว่างทำไปเป็นสินทรัพย์และทำการประมวลผลค่าเสื่อมราคา ทำให้ค่าเสื่อมราคาเพิ่มขึ้น   </t>
  </si>
  <si>
    <t>ต้นทุนรวมลดลง เนื่องจากต้นทุนผันแปรลดลง</t>
  </si>
  <si>
    <t xml:space="preserve">ต้นทุนผันแปรลดลง เนื่องจาก </t>
  </si>
  <si>
    <t>ค่าตอบแทนใช้สอยและวัสดุ ลดลงจำนวนมาก สาเหตุมาจากในปีงบประมาณ พ.ศ.2553 มีเงินกันเหลื่อมปี ปี 2552 มาเบิกจ่ายด้วย ได้แก่ ค่าจ้างนำเข้าข้อมูลการใช้ประโยชน์ที่ดินเชิงพื้นที่รายแปลง จำนวน 26,999,964 บาท และค่าพิมพ์หนังสือข้อมูลพื้นฐานเศรษฐกิจการเกษตร ปี 2552, หนังสือรายงานผลการสำรวจข้าวโพดเลี้ยงสัตว์ จำนวน 370,500 บาท</t>
  </si>
  <si>
    <t>ต้นทุนรวมและปริมาณงานเพิ่มขึ้น แต่ปริมาณงานเพิ่มขึ้นในสัดส่วนที่มากกว่าต้นทุนรวม จึงทำให้ต้นทุนผลผลิตย่อยลดลง</t>
  </si>
  <si>
    <t xml:space="preserve">ต้นทุนรวมลดลง เนื่องจาก จำนวนปริมาณสินค้าที่ดำเนินการลดลง ทำให้มีค่าใช้จ่ายที่ลดลง </t>
  </si>
  <si>
    <t xml:space="preserve">ต้นทุนรวมเพิ่มขึ้น เนื่องจากจำนวนเอกสารที่จัดพิมพ์ในปี 2554 มากกว่าในปี 2553 ทำให้มีค่าใช้จ่ายเพิ่มขึ้น </t>
  </si>
  <si>
    <t xml:space="preserve">1.มีมาตรการในการประหยัดค่าไฟฟ้า ค่าน้ำประปา โดยการกำหนดเวลา ปิด-เปิด ไฟฟ้า/เครื่องปรับอากาศ </t>
  </si>
  <si>
    <t>2.การใช้โทรศัพท์ ใช้โทรศัพท์ติดต่อ สศข.(ส่วนจังหวัด) ผ่านระบบ Voice Over IP</t>
  </si>
  <si>
    <t>3. มีการใช้ห้องประชุมมีอัตราลดลง ทำให้การใช้ไฟฟ้าจากเครื่องปรับอากาศมีปริมาณที่ลดลง</t>
  </si>
  <si>
    <t>ต้นทุนผันแปรในปี 2554 ลดลงจากปี 2553 ร้อยละ 16.82 เนื่องจากมีการปรับแผนการดำเนินงาน การจัดประชุมสัมมนาผลการปฏิบัติงานประจำปีตามแผนการจัดการความรู้ ซึ่งเดิมกำหนดจัดประชุมในส่วนภูมิภาค เปลี่ยนมาจัดในส่วนกลางแทน ทำให้มีค่าใช้จ่ายในส่วนนี้ลดลง</t>
  </si>
  <si>
    <r>
      <t xml:space="preserve">- </t>
    </r>
    <r>
      <rPr>
        <b/>
        <sz val="16"/>
        <rFont val="Angsana New"/>
        <family val="1"/>
      </rPr>
      <t xml:space="preserve">ต้นทุนต่อหน่วยเพิ่มขึ้น </t>
    </r>
    <r>
      <rPr>
        <sz val="16"/>
        <rFont val="Angsana New"/>
        <family val="1"/>
      </rPr>
      <t>ร้อยละ 33.12 (จาก 1,503,088.32 บาท ในปี 2553 เป็น 2,000,973.68 บาท ใน ปี 2554) โดยมีปริมาณงานตามแผนปฏิบัติงานลดลงจาก 15 เรื่อง  เหลือ 11 เรื่อง เนื่องจาก</t>
    </r>
  </si>
  <si>
    <t>1. เนื่องจากขอบเขต และลักษณะงานของแต่ละโครงการมีความหลากหลาย ทั้งพื้นที่ กลุ่มเป้าหมาย ขั้นตอน วิธีการดำเนินงาน กิจกรรม และหน่วยงานที่ร่วมดำเนินการ ทำให้อัตราการใช้บุคลากร ระยะเวลาและงบประมาณที่ใช้มีความแตกต่างกันไป ถึงแม้จะมีจำนวนแผนงานโครงการที่ดำเนินการน้อยกว่าปี 2553 ส่งผลให้ต้นทุนต่อหน่วยของกิจกรรมย่อยเพิ่มขึ้นได้</t>
  </si>
  <si>
    <t>2. ตามแผนปฏิบัติงานประจำปี 2554 มีงานประเมินผลสัมฤทธิ์แผนงาน/โครงการ 11 เรื่อง แต่ในการปฏิบัติงานจริง ในระหว่างปีมีงานที่ได้รับมอบหมายพิเศษให้ดำเนินการประเมินผลอีกประมาณ 9 เรื่อง รวม 20 เรื่อง (ปี 2553 มีงานประเมินผลตามแผน 15 เรื่อง และงานมอบหมายพิเศษ 7 เรื่อง รวม 22 เรื่อง) นอกจากนี้ ยังมีการจัดประชุมเชิญหน่วยงานและผู้มีส่วนได้ส่วนเสียมาร่วมให้ข้อคิดเห็นเกี่ยวกับผลงาน การประเมินผลด้วย ซึ่งเมื่อนำโครงการตามแผนปฏิบัติงานรวมกับงานมอบหมายพิเศษแล้ว ต้นทุนต่อหน่วยของกิจกรรมย่อยจะเพิ่มขึ้นเพียงร้อยละ 7.84</t>
  </si>
  <si>
    <t>ต้นทุนต่อหน่วยเพิ่มขึ้น เนื่องจาก ในปี 2554 มีการจัดซื้อจัดจ้างในวงเงินต่อใบสั่งซื้อสั่งจ้างเพิ่มขึ้น ส่งผลให้จำนวนใบสั่งซื้อสั่งจ้างลดลง</t>
  </si>
</sst>
</file>

<file path=xl/styles.xml><?xml version="1.0" encoding="utf-8"?>
<styleSheet xmlns="http://schemas.openxmlformats.org/spreadsheetml/2006/main">
  <numFmts count="6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(* #,##0.0_);_(* \(#,##0.0\);_(* &quot;-&quot;??_);_(@_)"/>
    <numFmt numFmtId="204" formatCode="_(* #,##0_);_(* \(#,##0\);_(* &quot;-&quot;??_);_(@_)"/>
    <numFmt numFmtId="205" formatCode="_-* #,##0.000_-;\-* #,##0.000_-;_-* &quot;-&quot;??_-;_-@_-"/>
    <numFmt numFmtId="206" formatCode="_-* #,##0.0000_-;\-* #,##0.0000_-;_-* &quot;-&quot;??_-;_-@_-"/>
    <numFmt numFmtId="207" formatCode="_-* #,##0.0_-;\-* #,##0.0_-;_-* &quot;-&quot;??_-;_-@_-"/>
    <numFmt numFmtId="208" formatCode="_-* #,##0_-;\-* #,##0_-;_-* &quot;-&quot;??_-;_-@_-"/>
    <numFmt numFmtId="209" formatCode="0_ ;\-0\ "/>
    <numFmt numFmtId="210" formatCode="[$-41E]d\ mmmm\ yyyy"/>
    <numFmt numFmtId="211" formatCode="0;[Red]0"/>
    <numFmt numFmtId="212" formatCode="0.0"/>
    <numFmt numFmtId="213" formatCode="0000000000"/>
    <numFmt numFmtId="214" formatCode="_(* #,##0.000_);_(* \(#,##0.000\);_(* &quot;-&quot;??_);_(@_)"/>
    <numFmt numFmtId="215" formatCode="_(* #,##0.0000_);_(* \(#,##0.0000\);_(* &quot;-&quot;??_);_(@_)"/>
    <numFmt numFmtId="216" formatCode="_(* #,##0.00000_);_(* \(#,##0.00000\);_(* &quot;-&quot;??_);_(@_)"/>
    <numFmt numFmtId="217" formatCode="_(* #,##0.000000_);_(* \(#,##0.000000\);_(* &quot;-&quot;??_);_(@_)"/>
    <numFmt numFmtId="218" formatCode="_(* #,##0.0000000_);_(* \(#,##0.0000000\);_(* &quot;-&quot;??_);_(@_)"/>
    <numFmt numFmtId="219" formatCode="_(* #,##0.00000000_);_(* \(#,##0.00000000\);_(* &quot;-&quot;??_);_(@_)"/>
    <numFmt numFmtId="220" formatCode="_(* #,##0.000000000_);_(* \(#,##0.000000000\);_(* &quot;-&quot;??_);_(@_)"/>
    <numFmt numFmtId="221" formatCode="_(* #,##0.0000000000_);_(* \(#,##0.0000000000\);_(* &quot;-&quot;??_);_(@_)"/>
    <numFmt numFmtId="222" formatCode="_(* #,##0.00000000000_);_(* \(#,##0.00000000000\);_(* &quot;-&quot;??_);_(@_)"/>
    <numFmt numFmtId="223" formatCode="_(* #,##0.000000000000_);_(* \(#,##0.000000000000\);_(* &quot;-&quot;??_);_(@_)"/>
    <numFmt numFmtId="224" formatCode="_(* #,##0.0000000000000_);_(* \(#,##0.0000000000000\);_(* &quot;-&quot;??_);_(@_)"/>
    <numFmt numFmtId="225" formatCode="_(* #,##0.00000000000000_);_(* \(#,##0.00000000000000\);_(* &quot;-&quot;??_);_(@_)"/>
    <numFmt numFmtId="226" formatCode="_-* #,##0.00000_-;\-* #,##0.00000_-;_-* &quot;-&quot;?????_-;_-@_-"/>
    <numFmt numFmtId="227" formatCode="_-* #,##0.00000000000000_-;\-* #,##0.00000000000000_-;_-* &quot;-&quot;??????????????_-;_-@_-"/>
    <numFmt numFmtId="228" formatCode="_-* #,##0.000000_-;\-* #,##0.000000_-;_-* &quot;-&quot;??????_-;_-@_-"/>
    <numFmt numFmtId="229" formatCode="_-* #,##0.000_-;\-* #,##0.000_-;_-* &quot;-&quot;???_-;_-@_-"/>
    <numFmt numFmtId="230" formatCode="#,##0.0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[$€-2]\ #,##0.00_);[Red]\([$€-2]\ #,##0.00\)"/>
    <numFmt numFmtId="235" formatCode="_-* #,##0.0000_-;\-* #,##0.0000_-;_-* &quot;-&quot;????_-;_-@_-"/>
    <numFmt numFmtId="236" formatCode="_-* #,##0.00_-;\-* #,##0.00_-;_-* &quot;-&quot;_-;_-@_-"/>
    <numFmt numFmtId="237" formatCode="_-* #,##0.0000000000_-;\-* #,##0.0000000000_-;_-* &quot;-&quot;??????????_-;_-@_-"/>
    <numFmt numFmtId="238" formatCode="_-* #,##0.00000000_-;\-* #,##0.00000000_-;_-* &quot;-&quot;????????_-;_-@_-"/>
    <numFmt numFmtId="239" formatCode="_-* #,##0.000000000_-;\-* #,##0.000000000_-;_-* &quot;-&quot;?????????_-;_-@_-"/>
    <numFmt numFmtId="240" formatCode="_-* #,##0.0000000_-;\-* #,##0.0000000_-;_-* &quot;-&quot;???????_-;_-@_-"/>
  </numFmts>
  <fonts count="57">
    <font>
      <sz val="10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u val="single"/>
      <sz val="14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4"/>
      <color indexed="10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i/>
      <sz val="14"/>
      <name val="Angsana New"/>
      <family val="1"/>
    </font>
    <font>
      <b/>
      <sz val="20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ngsana New"/>
      <family val="1"/>
    </font>
    <font>
      <b/>
      <sz val="18"/>
      <color indexed="8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14"/>
      <name val="Angsana New"/>
      <family val="1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9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/>
    </xf>
    <xf numFmtId="194" fontId="6" fillId="0" borderId="13" xfId="42" applyFont="1" applyFill="1" applyBorder="1" applyAlignment="1">
      <alignment/>
    </xf>
    <xf numFmtId="194" fontId="5" fillId="0" borderId="13" xfId="42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94" fontId="5" fillId="0" borderId="14" xfId="42" applyFont="1" applyFill="1" applyBorder="1" applyAlignment="1">
      <alignment/>
    </xf>
    <xf numFmtId="194" fontId="6" fillId="0" borderId="0" xfId="42" applyFont="1" applyFill="1" applyAlignment="1">
      <alignment/>
    </xf>
    <xf numFmtId="194" fontId="6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shrinkToFit="1"/>
    </xf>
    <xf numFmtId="49" fontId="5" fillId="0" borderId="12" xfId="0" applyNumberFormat="1" applyFont="1" applyFill="1" applyBorder="1" applyAlignment="1">
      <alignment horizontal="center" shrinkToFi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04" fontId="6" fillId="0" borderId="0" xfId="42" applyNumberFormat="1" applyFont="1" applyAlignment="1">
      <alignment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194" fontId="5" fillId="0" borderId="13" xfId="42" applyFont="1" applyBorder="1" applyAlignment="1">
      <alignment/>
    </xf>
    <xf numFmtId="0" fontId="5" fillId="0" borderId="14" xfId="0" applyFont="1" applyBorder="1" applyAlignment="1">
      <alignment/>
    </xf>
    <xf numFmtId="194" fontId="5" fillId="0" borderId="14" xfId="42" applyFont="1" applyBorder="1" applyAlignment="1">
      <alignment/>
    </xf>
    <xf numFmtId="204" fontId="5" fillId="0" borderId="10" xfId="42" applyNumberFormat="1" applyFont="1" applyBorder="1" applyAlignment="1">
      <alignment/>
    </xf>
    <xf numFmtId="194" fontId="5" fillId="0" borderId="0" xfId="42" applyFont="1" applyAlignment="1">
      <alignment/>
    </xf>
    <xf numFmtId="194" fontId="6" fillId="0" borderId="0" xfId="42" applyFont="1" applyAlignment="1">
      <alignment/>
    </xf>
    <xf numFmtId="0" fontId="6" fillId="0" borderId="0" xfId="0" applyFont="1" applyAlignment="1">
      <alignment horizontal="left" indent="9"/>
    </xf>
    <xf numFmtId="194" fontId="5" fillId="0" borderId="15" xfId="42" applyFont="1" applyBorder="1" applyAlignment="1">
      <alignment/>
    </xf>
    <xf numFmtId="0" fontId="5" fillId="0" borderId="0" xfId="0" applyFont="1" applyAlignment="1">
      <alignment horizontal="right"/>
    </xf>
    <xf numFmtId="204" fontId="6" fillId="0" borderId="13" xfId="42" applyNumberFormat="1" applyFont="1" applyBorder="1" applyAlignment="1">
      <alignment/>
    </xf>
    <xf numFmtId="194" fontId="6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94" fontId="5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04" fontId="5" fillId="0" borderId="0" xfId="42" applyNumberFormat="1" applyFont="1" applyAlignment="1">
      <alignment/>
    </xf>
    <xf numFmtId="204" fontId="5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204" fontId="6" fillId="0" borderId="13" xfId="42" applyNumberFormat="1" applyFont="1" applyBorder="1" applyAlignment="1">
      <alignment vertical="top"/>
    </xf>
    <xf numFmtId="0" fontId="6" fillId="0" borderId="13" xfId="0" applyFont="1" applyBorder="1" applyAlignment="1">
      <alignment vertical="top"/>
    </xf>
    <xf numFmtId="204" fontId="5" fillId="0" borderId="13" xfId="42" applyNumberFormat="1" applyFont="1" applyBorder="1" applyAlignment="1">
      <alignment vertical="top"/>
    </xf>
    <xf numFmtId="204" fontId="6" fillId="0" borderId="13" xfId="42" applyNumberFormat="1" applyFont="1" applyFill="1" applyBorder="1" applyAlignment="1">
      <alignment vertical="top"/>
    </xf>
    <xf numFmtId="204" fontId="5" fillId="0" borderId="14" xfId="42" applyNumberFormat="1" applyFont="1" applyBorder="1" applyAlignment="1">
      <alignment vertical="top"/>
    </xf>
    <xf numFmtId="194" fontId="6" fillId="0" borderId="0" xfId="42" applyFont="1" applyAlignment="1">
      <alignment vertical="center"/>
    </xf>
    <xf numFmtId="194" fontId="5" fillId="0" borderId="13" xfId="42" applyFont="1" applyBorder="1" applyAlignment="1">
      <alignment horizontal="center" vertical="center"/>
    </xf>
    <xf numFmtId="194" fontId="6" fillId="0" borderId="13" xfId="42" applyFont="1" applyBorder="1" applyAlignment="1">
      <alignment vertical="top"/>
    </xf>
    <xf numFmtId="194" fontId="5" fillId="0" borderId="13" xfId="42" applyFont="1" applyBorder="1" applyAlignment="1">
      <alignment vertical="top"/>
    </xf>
    <xf numFmtId="194" fontId="6" fillId="0" borderId="13" xfId="42" applyFont="1" applyBorder="1" applyAlignment="1">
      <alignment horizontal="center" vertical="top"/>
    </xf>
    <xf numFmtId="194" fontId="5" fillId="0" borderId="14" xfId="42" applyFont="1" applyBorder="1" applyAlignment="1">
      <alignment vertical="top"/>
    </xf>
    <xf numFmtId="194" fontId="6" fillId="0" borderId="0" xfId="42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94" fontId="6" fillId="0" borderId="13" xfId="0" applyNumberFormat="1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194" fontId="5" fillId="0" borderId="14" xfId="0" applyNumberFormat="1" applyFont="1" applyBorder="1" applyAlignment="1">
      <alignment vertical="top"/>
    </xf>
    <xf numFmtId="194" fontId="5" fillId="0" borderId="18" xfId="42" applyFont="1" applyBorder="1" applyAlignment="1">
      <alignment horizontal="center" vertical="center" wrapText="1"/>
    </xf>
    <xf numFmtId="194" fontId="5" fillId="0" borderId="13" xfId="42" applyFont="1" applyBorder="1" applyAlignment="1">
      <alignment horizontal="center" vertical="center" wrapText="1"/>
    </xf>
    <xf numFmtId="194" fontId="5" fillId="0" borderId="19" xfId="42" applyFont="1" applyBorder="1" applyAlignment="1">
      <alignment horizontal="center" vertical="center" wrapText="1"/>
    </xf>
    <xf numFmtId="194" fontId="5" fillId="0" borderId="20" xfId="42" applyFont="1" applyBorder="1" applyAlignment="1">
      <alignment horizontal="center" vertical="center" wrapText="1"/>
    </xf>
    <xf numFmtId="194" fontId="5" fillId="0" borderId="21" xfId="42" applyFont="1" applyBorder="1" applyAlignment="1">
      <alignment horizontal="center" vertical="center" wrapText="1"/>
    </xf>
    <xf numFmtId="194" fontId="5" fillId="0" borderId="22" xfId="42" applyFont="1" applyBorder="1" applyAlignment="1">
      <alignment/>
    </xf>
    <xf numFmtId="194" fontId="5" fillId="0" borderId="23" xfId="42" applyFont="1" applyBorder="1" applyAlignment="1">
      <alignment/>
    </xf>
    <xf numFmtId="194" fontId="5" fillId="0" borderId="24" xfId="42" applyFont="1" applyBorder="1" applyAlignment="1">
      <alignment/>
    </xf>
    <xf numFmtId="194" fontId="6" fillId="0" borderId="18" xfId="42" applyFont="1" applyBorder="1" applyAlignment="1">
      <alignment vertical="top"/>
    </xf>
    <xf numFmtId="0" fontId="6" fillId="0" borderId="19" xfId="42" applyNumberFormat="1" applyFont="1" applyBorder="1" applyAlignment="1">
      <alignment vertical="top"/>
    </xf>
    <xf numFmtId="194" fontId="6" fillId="0" borderId="20" xfId="42" applyFont="1" applyBorder="1" applyAlignment="1">
      <alignment vertical="top"/>
    </xf>
    <xf numFmtId="0" fontId="6" fillId="0" borderId="13" xfId="42" applyNumberFormat="1" applyFont="1" applyBorder="1" applyAlignment="1">
      <alignment vertical="top"/>
    </xf>
    <xf numFmtId="194" fontId="6" fillId="0" borderId="13" xfId="42" applyFont="1" applyFill="1" applyBorder="1" applyAlignment="1">
      <alignment vertical="top"/>
    </xf>
    <xf numFmtId="0" fontId="6" fillId="0" borderId="13" xfId="0" applyFont="1" applyBorder="1" applyAlignment="1">
      <alignment horizontal="center" vertical="top" wrapText="1"/>
    </xf>
    <xf numFmtId="194" fontId="6" fillId="0" borderId="21" xfId="42" applyFont="1" applyBorder="1" applyAlignment="1">
      <alignment vertical="top"/>
    </xf>
    <xf numFmtId="194" fontId="5" fillId="0" borderId="0" xfId="42" applyFont="1" applyAlignment="1">
      <alignment vertical="top"/>
    </xf>
    <xf numFmtId="194" fontId="6" fillId="0" borderId="13" xfId="42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94" fontId="5" fillId="0" borderId="21" xfId="42" applyFont="1" applyBorder="1" applyAlignment="1">
      <alignment vertical="top" wrapText="1" shrinkToFit="1"/>
    </xf>
    <xf numFmtId="194" fontId="6" fillId="0" borderId="19" xfId="42" applyFont="1" applyBorder="1" applyAlignment="1">
      <alignment vertical="top"/>
    </xf>
    <xf numFmtId="194" fontId="6" fillId="0" borderId="21" xfId="42" applyFont="1" applyBorder="1" applyAlignment="1">
      <alignment vertical="top" wrapText="1"/>
    </xf>
    <xf numFmtId="194" fontId="6" fillId="0" borderId="0" xfId="42" applyFont="1" applyAlignment="1">
      <alignment horizontal="center"/>
    </xf>
    <xf numFmtId="194" fontId="5" fillId="0" borderId="14" xfId="0" applyNumberFormat="1" applyFont="1" applyBorder="1" applyAlignment="1">
      <alignment horizontal="center" vertical="top"/>
    </xf>
    <xf numFmtId="204" fontId="6" fillId="0" borderId="25" xfId="42" applyNumberFormat="1" applyFont="1" applyFill="1" applyBorder="1" applyAlignment="1">
      <alignment vertical="top"/>
    </xf>
    <xf numFmtId="194" fontId="5" fillId="0" borderId="18" xfId="42" applyFont="1" applyBorder="1" applyAlignment="1">
      <alignment vertical="top"/>
    </xf>
    <xf numFmtId="194" fontId="5" fillId="0" borderId="19" xfId="42" applyFont="1" applyBorder="1" applyAlignment="1">
      <alignment vertical="top"/>
    </xf>
    <xf numFmtId="204" fontId="6" fillId="0" borderId="13" xfId="42" applyNumberFormat="1" applyFont="1" applyBorder="1" applyAlignment="1">
      <alignment horizontal="center" vertical="top"/>
    </xf>
    <xf numFmtId="0" fontId="5" fillId="0" borderId="21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194" fontId="5" fillId="0" borderId="21" xfId="42" applyFont="1" applyBorder="1" applyAlignment="1">
      <alignment horizontal="center" vertical="center"/>
    </xf>
    <xf numFmtId="194" fontId="5" fillId="0" borderId="26" xfId="42" applyFont="1" applyBorder="1" applyAlignment="1">
      <alignment horizontal="center" vertical="center"/>
    </xf>
    <xf numFmtId="194" fontId="5" fillId="0" borderId="27" xfId="42" applyFont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194" fontId="6" fillId="0" borderId="18" xfId="42" applyFont="1" applyBorder="1" applyAlignment="1">
      <alignment vertical="center"/>
    </xf>
    <xf numFmtId="194" fontId="6" fillId="0" borderId="19" xfId="42" applyFont="1" applyBorder="1" applyAlignment="1">
      <alignment vertical="center"/>
    </xf>
    <xf numFmtId="0" fontId="6" fillId="0" borderId="18" xfId="42" applyNumberFormat="1" applyFont="1" applyBorder="1" applyAlignment="1">
      <alignment vertical="top"/>
    </xf>
    <xf numFmtId="194" fontId="5" fillId="0" borderId="28" xfId="42" applyFont="1" applyBorder="1" applyAlignment="1">
      <alignment horizontal="center" vertical="center"/>
    </xf>
    <xf numFmtId="194" fontId="5" fillId="0" borderId="18" xfId="42" applyFont="1" applyBorder="1" applyAlignment="1">
      <alignment horizontal="center" vertical="center"/>
    </xf>
    <xf numFmtId="194" fontId="6" fillId="0" borderId="27" xfId="42" applyFont="1" applyBorder="1" applyAlignment="1">
      <alignment vertical="top"/>
    </xf>
    <xf numFmtId="0" fontId="6" fillId="0" borderId="21" xfId="0" applyFont="1" applyFill="1" applyBorder="1" applyAlignment="1">
      <alignment vertical="top"/>
    </xf>
    <xf numFmtId="0" fontId="6" fillId="0" borderId="27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/>
    </xf>
    <xf numFmtId="194" fontId="5" fillId="0" borderId="23" xfId="42" applyFont="1" applyBorder="1" applyAlignment="1">
      <alignment vertical="top"/>
    </xf>
    <xf numFmtId="194" fontId="5" fillId="0" borderId="29" xfId="42" applyFont="1" applyBorder="1" applyAlignment="1">
      <alignment vertical="top"/>
    </xf>
    <xf numFmtId="194" fontId="6" fillId="0" borderId="26" xfId="42" applyFont="1" applyBorder="1" applyAlignment="1">
      <alignment vertical="top"/>
    </xf>
    <xf numFmtId="194" fontId="6" fillId="0" borderId="30" xfId="42" applyFont="1" applyBorder="1" applyAlignment="1">
      <alignment vertical="center"/>
    </xf>
    <xf numFmtId="194" fontId="6" fillId="0" borderId="30" xfId="42" applyFont="1" applyBorder="1" applyAlignment="1">
      <alignment vertical="top"/>
    </xf>
    <xf numFmtId="194" fontId="5" fillId="0" borderId="11" xfId="42" applyFont="1" applyBorder="1" applyAlignment="1">
      <alignment horizontal="center" vertical="center" wrapText="1"/>
    </xf>
    <xf numFmtId="194" fontId="5" fillId="0" borderId="31" xfId="42" applyFont="1" applyBorder="1" applyAlignment="1">
      <alignment horizontal="center" vertical="center" wrapText="1"/>
    </xf>
    <xf numFmtId="194" fontId="5" fillId="0" borderId="27" xfId="42" applyFont="1" applyBorder="1" applyAlignment="1">
      <alignment horizontal="center" vertical="center" wrapText="1"/>
    </xf>
    <xf numFmtId="194" fontId="5" fillId="0" borderId="26" xfId="42" applyFont="1" applyBorder="1" applyAlignment="1">
      <alignment horizontal="center" vertical="center" wrapText="1"/>
    </xf>
    <xf numFmtId="204" fontId="5" fillId="0" borderId="14" xfId="42" applyNumberFormat="1" applyFont="1" applyBorder="1" applyAlignment="1">
      <alignment horizontal="center" vertical="top"/>
    </xf>
    <xf numFmtId="194" fontId="5" fillId="0" borderId="14" xfId="42" applyFont="1" applyBorder="1" applyAlignment="1">
      <alignment horizontal="center" vertical="top"/>
    </xf>
    <xf numFmtId="194" fontId="9" fillId="0" borderId="0" xfId="42" applyFont="1" applyAlignment="1">
      <alignment/>
    </xf>
    <xf numFmtId="194" fontId="8" fillId="0" borderId="0" xfId="42" applyFont="1" applyAlignment="1">
      <alignment/>
    </xf>
    <xf numFmtId="194" fontId="9" fillId="0" borderId="0" xfId="42" applyFont="1" applyAlignment="1">
      <alignment horizontal="center"/>
    </xf>
    <xf numFmtId="194" fontId="11" fillId="0" borderId="0" xfId="42" applyFont="1" applyAlignment="1">
      <alignment/>
    </xf>
    <xf numFmtId="194" fontId="10" fillId="0" borderId="0" xfId="42" applyFont="1" applyAlignment="1">
      <alignment/>
    </xf>
    <xf numFmtId="194" fontId="11" fillId="0" borderId="0" xfId="42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32" xfId="0" applyFont="1" applyBorder="1" applyAlignment="1">
      <alignment/>
    </xf>
    <xf numFmtId="0" fontId="6" fillId="0" borderId="20" xfId="0" applyFont="1" applyFill="1" applyBorder="1" applyAlignment="1">
      <alignment vertical="top" wrapText="1"/>
    </xf>
    <xf numFmtId="0" fontId="6" fillId="0" borderId="33" xfId="0" applyFont="1" applyFill="1" applyBorder="1" applyAlignment="1">
      <alignment vertical="top" wrapText="1"/>
    </xf>
    <xf numFmtId="194" fontId="5" fillId="0" borderId="13" xfId="42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34" xfId="0" applyFont="1" applyFill="1" applyBorder="1" applyAlignment="1">
      <alignment vertical="top"/>
    </xf>
    <xf numFmtId="194" fontId="6" fillId="0" borderId="25" xfId="42" applyFont="1" applyFill="1" applyBorder="1" applyAlignment="1">
      <alignment vertical="top"/>
    </xf>
    <xf numFmtId="194" fontId="5" fillId="0" borderId="25" xfId="42" applyFont="1" applyFill="1" applyBorder="1" applyAlignment="1">
      <alignment vertical="top"/>
    </xf>
    <xf numFmtId="194" fontId="6" fillId="0" borderId="19" xfId="42" applyFont="1" applyBorder="1" applyAlignment="1">
      <alignment vertical="top" shrinkToFit="1"/>
    </xf>
    <xf numFmtId="194" fontId="5" fillId="0" borderId="29" xfId="42" applyFont="1" applyBorder="1" applyAlignment="1">
      <alignment vertical="top" shrinkToFit="1"/>
    </xf>
    <xf numFmtId="194" fontId="12" fillId="0" borderId="13" xfId="42" applyFont="1" applyBorder="1" applyAlignment="1">
      <alignment vertical="top"/>
    </xf>
    <xf numFmtId="0" fontId="5" fillId="0" borderId="27" xfId="0" applyFont="1" applyFill="1" applyBorder="1" applyAlignment="1">
      <alignment vertical="top" wrapText="1"/>
    </xf>
    <xf numFmtId="194" fontId="5" fillId="0" borderId="26" xfId="42" applyFont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12" fillId="0" borderId="21" xfId="0" applyFont="1" applyFill="1" applyBorder="1" applyAlignment="1">
      <alignment vertical="top"/>
    </xf>
    <xf numFmtId="0" fontId="12" fillId="0" borderId="27" xfId="0" applyFont="1" applyFill="1" applyBorder="1" applyAlignment="1">
      <alignment vertical="top" wrapText="1"/>
    </xf>
    <xf numFmtId="194" fontId="12" fillId="0" borderId="26" xfId="42" applyFont="1" applyBorder="1" applyAlignment="1">
      <alignment vertical="top"/>
    </xf>
    <xf numFmtId="194" fontId="12" fillId="0" borderId="19" xfId="42" applyFont="1" applyBorder="1" applyAlignment="1">
      <alignment vertical="top"/>
    </xf>
    <xf numFmtId="194" fontId="12" fillId="0" borderId="18" xfId="42" applyFont="1" applyBorder="1" applyAlignment="1">
      <alignment vertical="top"/>
    </xf>
    <xf numFmtId="194" fontId="12" fillId="0" borderId="0" xfId="42" applyFont="1" applyAlignment="1">
      <alignment vertical="top"/>
    </xf>
    <xf numFmtId="0" fontId="6" fillId="0" borderId="21" xfId="0" applyFont="1" applyFill="1" applyBorder="1" applyAlignment="1">
      <alignment horizontal="left" vertical="top" indent="1"/>
    </xf>
    <xf numFmtId="0" fontId="6" fillId="0" borderId="21" xfId="0" applyFont="1" applyFill="1" applyBorder="1" applyAlignment="1">
      <alignment horizontal="left" indent="1"/>
    </xf>
    <xf numFmtId="0" fontId="13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0" fillId="0" borderId="13" xfId="0" applyFont="1" applyBorder="1" applyAlignment="1">
      <alignment horizontal="center" vertical="top"/>
    </xf>
    <xf numFmtId="0" fontId="10" fillId="0" borderId="35" xfId="0" applyFont="1" applyBorder="1" applyAlignment="1">
      <alignment vertical="top"/>
    </xf>
    <xf numFmtId="0" fontId="11" fillId="0" borderId="36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204" fontId="11" fillId="0" borderId="37" xfId="42" applyNumberFormat="1" applyFont="1" applyBorder="1" applyAlignment="1">
      <alignment vertical="top"/>
    </xf>
    <xf numFmtId="194" fontId="11" fillId="0" borderId="38" xfId="42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204" fontId="11" fillId="0" borderId="39" xfId="42" applyNumberFormat="1" applyFont="1" applyBorder="1" applyAlignment="1">
      <alignment vertical="top"/>
    </xf>
    <xf numFmtId="194" fontId="11" fillId="0" borderId="40" xfId="42" applyFont="1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204" fontId="11" fillId="0" borderId="42" xfId="42" applyNumberFormat="1" applyFont="1" applyBorder="1" applyAlignment="1">
      <alignment vertical="top"/>
    </xf>
    <xf numFmtId="194" fontId="11" fillId="0" borderId="43" xfId="42" applyFont="1" applyBorder="1" applyAlignment="1">
      <alignment vertical="top" wrapText="1"/>
    </xf>
    <xf numFmtId="204" fontId="11" fillId="0" borderId="35" xfId="42" applyNumberFormat="1" applyFont="1" applyBorder="1" applyAlignment="1">
      <alignment vertical="top"/>
    </xf>
    <xf numFmtId="194" fontId="11" fillId="0" borderId="44" xfId="42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204" fontId="11" fillId="0" borderId="34" xfId="42" applyNumberFormat="1" applyFont="1" applyBorder="1" applyAlignment="1">
      <alignment vertical="top"/>
    </xf>
    <xf numFmtId="194" fontId="11" fillId="0" borderId="33" xfId="42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204" fontId="11" fillId="0" borderId="21" xfId="42" applyNumberFormat="1" applyFont="1" applyBorder="1" applyAlignment="1">
      <alignment vertical="top"/>
    </xf>
    <xf numFmtId="194" fontId="11" fillId="0" borderId="20" xfId="42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41" xfId="0" applyFont="1" applyBorder="1" applyAlignment="1">
      <alignment horizontal="left" vertical="top" wrapText="1"/>
    </xf>
    <xf numFmtId="204" fontId="11" fillId="0" borderId="37" xfId="42" applyNumberFormat="1" applyFont="1" applyFill="1" applyBorder="1" applyAlignment="1">
      <alignment vertical="top"/>
    </xf>
    <xf numFmtId="194" fontId="11" fillId="0" borderId="38" xfId="42" applyFont="1" applyFill="1" applyBorder="1" applyAlignment="1">
      <alignment vertical="top" wrapText="1"/>
    </xf>
    <xf numFmtId="0" fontId="10" fillId="0" borderId="37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204" fontId="11" fillId="0" borderId="39" xfId="42" applyNumberFormat="1" applyFont="1" applyFill="1" applyBorder="1" applyAlignment="1">
      <alignment vertical="top"/>
    </xf>
    <xf numFmtId="194" fontId="11" fillId="0" borderId="40" xfId="42" applyFont="1" applyFill="1" applyBorder="1" applyAlignment="1">
      <alignment vertical="top" wrapText="1"/>
    </xf>
    <xf numFmtId="204" fontId="11" fillId="0" borderId="21" xfId="42" applyNumberFormat="1" applyFont="1" applyFill="1" applyBorder="1" applyAlignment="1">
      <alignment vertical="top"/>
    </xf>
    <xf numFmtId="194" fontId="11" fillId="0" borderId="20" xfId="42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204" fontId="10" fillId="0" borderId="0" xfId="42" applyNumberFormat="1" applyFont="1" applyBorder="1" applyAlignment="1">
      <alignment vertical="top"/>
    </xf>
    <xf numFmtId="0" fontId="11" fillId="0" borderId="44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0" fillId="0" borderId="39" xfId="0" applyFont="1" applyBorder="1" applyAlignment="1">
      <alignment vertical="top"/>
    </xf>
    <xf numFmtId="0" fontId="11" fillId="0" borderId="40" xfId="0" applyFont="1" applyBorder="1" applyAlignment="1">
      <alignment vertical="top"/>
    </xf>
    <xf numFmtId="0" fontId="11" fillId="0" borderId="38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0" fontId="11" fillId="0" borderId="21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0" fontId="11" fillId="0" borderId="39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204" fontId="11" fillId="0" borderId="0" xfId="42" applyNumberFormat="1" applyFont="1" applyBorder="1" applyAlignment="1">
      <alignment vertical="top"/>
    </xf>
    <xf numFmtId="194" fontId="11" fillId="0" borderId="0" xfId="42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indent="1"/>
    </xf>
    <xf numFmtId="0" fontId="11" fillId="0" borderId="12" xfId="0" applyFont="1" applyBorder="1" applyAlignment="1">
      <alignment wrapText="1"/>
    </xf>
    <xf numFmtId="0" fontId="11" fillId="0" borderId="11" xfId="0" applyFont="1" applyBorder="1" applyAlignment="1">
      <alignment vertical="center" wrapText="1"/>
    </xf>
    <xf numFmtId="194" fontId="6" fillId="0" borderId="18" xfId="42" applyFont="1" applyBorder="1" applyAlignment="1">
      <alignment vertical="top" shrinkToFit="1"/>
    </xf>
    <xf numFmtId="194" fontId="6" fillId="0" borderId="13" xfId="42" applyFont="1" applyBorder="1" applyAlignment="1">
      <alignment vertical="top" shrinkToFit="1"/>
    </xf>
    <xf numFmtId="194" fontId="5" fillId="0" borderId="23" xfId="42" applyFont="1" applyBorder="1" applyAlignment="1">
      <alignment vertical="top" shrinkToFit="1"/>
    </xf>
    <xf numFmtId="194" fontId="5" fillId="0" borderId="14" xfId="42" applyFont="1" applyBorder="1" applyAlignment="1">
      <alignment vertical="top" shrinkToFit="1"/>
    </xf>
    <xf numFmtId="0" fontId="6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194" fontId="5" fillId="0" borderId="13" xfId="42" applyFont="1" applyFill="1" applyBorder="1" applyAlignment="1">
      <alignment horizontal="center" vertical="top"/>
    </xf>
    <xf numFmtId="204" fontId="6" fillId="0" borderId="13" xfId="42" applyNumberFormat="1" applyFont="1" applyFill="1" applyBorder="1" applyAlignment="1">
      <alignment horizontal="center" vertical="top"/>
    </xf>
    <xf numFmtId="194" fontId="6" fillId="0" borderId="13" xfId="42" applyFont="1" applyFill="1" applyBorder="1" applyAlignment="1">
      <alignment horizontal="center" vertical="top"/>
    </xf>
    <xf numFmtId="204" fontId="6" fillId="0" borderId="25" xfId="42" applyNumberFormat="1" applyFont="1" applyFill="1" applyBorder="1" applyAlignment="1">
      <alignment horizontal="center" vertical="top"/>
    </xf>
    <xf numFmtId="194" fontId="6" fillId="0" borderId="25" xfId="42" applyFont="1" applyFill="1" applyBorder="1" applyAlignment="1">
      <alignment horizontal="center" vertical="top"/>
    </xf>
    <xf numFmtId="0" fontId="5" fillId="0" borderId="42" xfId="0" applyFont="1" applyFill="1" applyBorder="1" applyAlignment="1">
      <alignment vertical="top"/>
    </xf>
    <xf numFmtId="0" fontId="6" fillId="0" borderId="43" xfId="0" applyFont="1" applyFill="1" applyBorder="1" applyAlignment="1">
      <alignment vertical="top" wrapText="1"/>
    </xf>
    <xf numFmtId="194" fontId="5" fillId="0" borderId="11" xfId="42" applyFont="1" applyFill="1" applyBorder="1" applyAlignment="1">
      <alignment vertical="top"/>
    </xf>
    <xf numFmtId="204" fontId="6" fillId="0" borderId="11" xfId="42" applyNumberFormat="1" applyFont="1" applyFill="1" applyBorder="1" applyAlignment="1">
      <alignment horizontal="center" vertical="top"/>
    </xf>
    <xf numFmtId="194" fontId="6" fillId="0" borderId="11" xfId="42" applyFont="1" applyFill="1" applyBorder="1" applyAlignment="1">
      <alignment horizontal="center" vertical="top"/>
    </xf>
    <xf numFmtId="194" fontId="6" fillId="0" borderId="11" xfId="42" applyFont="1" applyFill="1" applyBorder="1" applyAlignment="1">
      <alignment vertical="top"/>
    </xf>
    <xf numFmtId="194" fontId="6" fillId="0" borderId="0" xfId="0" applyNumberFormat="1" applyFont="1" applyFill="1" applyAlignment="1">
      <alignment vertical="top"/>
    </xf>
    <xf numFmtId="194" fontId="6" fillId="0" borderId="0" xfId="42" applyFont="1" applyFill="1" applyAlignment="1">
      <alignment vertical="top"/>
    </xf>
    <xf numFmtId="0" fontId="6" fillId="0" borderId="35" xfId="0" applyFont="1" applyFill="1" applyBorder="1" applyAlignment="1">
      <alignment vertical="top"/>
    </xf>
    <xf numFmtId="0" fontId="5" fillId="0" borderId="43" xfId="0" applyFont="1" applyFill="1" applyBorder="1" applyAlignment="1">
      <alignment vertical="top" wrapText="1"/>
    </xf>
    <xf numFmtId="204" fontId="5" fillId="0" borderId="11" xfId="42" applyNumberFormat="1" applyFont="1" applyFill="1" applyBorder="1" applyAlignment="1">
      <alignment horizontal="center" vertical="top"/>
    </xf>
    <xf numFmtId="194" fontId="5" fillId="0" borderId="11" xfId="42" applyFont="1" applyFill="1" applyBorder="1" applyAlignment="1">
      <alignment horizontal="center" vertical="top"/>
    </xf>
    <xf numFmtId="194" fontId="5" fillId="0" borderId="14" xfId="42" applyFont="1" applyFill="1" applyBorder="1" applyAlignment="1">
      <alignment vertical="top"/>
    </xf>
    <xf numFmtId="204" fontId="5" fillId="0" borderId="14" xfId="42" applyNumberFormat="1" applyFont="1" applyFill="1" applyBorder="1" applyAlignment="1">
      <alignment horizontal="center" vertical="top"/>
    </xf>
    <xf numFmtId="194" fontId="5" fillId="0" borderId="14" xfId="42" applyFont="1" applyFill="1" applyBorder="1" applyAlignment="1">
      <alignment horizontal="center" vertical="top"/>
    </xf>
    <xf numFmtId="204" fontId="6" fillId="0" borderId="0" xfId="42" applyNumberFormat="1" applyFont="1" applyFill="1" applyBorder="1" applyAlignment="1">
      <alignment horizontal="center"/>
    </xf>
    <xf numFmtId="194" fontId="6" fillId="0" borderId="0" xfId="42" applyFont="1" applyFill="1" applyBorder="1" applyAlignment="1">
      <alignment horizontal="center"/>
    </xf>
    <xf numFmtId="204" fontId="6" fillId="0" borderId="0" xfId="42" applyNumberFormat="1" applyFont="1" applyFill="1" applyAlignment="1">
      <alignment horizontal="center"/>
    </xf>
    <xf numFmtId="194" fontId="6" fillId="0" borderId="0" xfId="42" applyFont="1" applyFill="1" applyAlignment="1">
      <alignment horizontal="center"/>
    </xf>
    <xf numFmtId="0" fontId="7" fillId="0" borderId="0" xfId="0" applyFont="1" applyFill="1" applyAlignment="1">
      <alignment/>
    </xf>
    <xf numFmtId="43" fontId="6" fillId="0" borderId="0" xfId="0" applyNumberFormat="1" applyFont="1" applyAlignment="1">
      <alignment/>
    </xf>
    <xf numFmtId="194" fontId="6" fillId="0" borderId="13" xfId="42" applyFont="1" applyBorder="1" applyAlignment="1">
      <alignment horizontal="right"/>
    </xf>
    <xf numFmtId="0" fontId="16" fillId="0" borderId="13" xfId="0" applyFont="1" applyFill="1" applyBorder="1" applyAlignment="1">
      <alignment horizontal="left" indent="1"/>
    </xf>
    <xf numFmtId="194" fontId="16" fillId="0" borderId="13" xfId="42" applyFont="1" applyFill="1" applyBorder="1" applyAlignment="1">
      <alignment/>
    </xf>
    <xf numFmtId="194" fontId="12" fillId="0" borderId="13" xfId="42" applyFont="1" applyFill="1" applyBorder="1" applyAlignment="1">
      <alignment/>
    </xf>
    <xf numFmtId="0" fontId="16" fillId="0" borderId="0" xfId="0" applyFont="1" applyFill="1" applyAlignment="1">
      <alignment/>
    </xf>
    <xf numFmtId="43" fontId="6" fillId="0" borderId="0" xfId="0" applyNumberFormat="1" applyFont="1" applyFill="1" applyAlignment="1">
      <alignment/>
    </xf>
    <xf numFmtId="194" fontId="5" fillId="0" borderId="0" xfId="0" applyNumberFormat="1" applyFont="1" applyFill="1" applyAlignment="1">
      <alignment/>
    </xf>
    <xf numFmtId="194" fontId="16" fillId="0" borderId="0" xfId="42" applyFont="1" applyFill="1" applyBorder="1" applyAlignment="1">
      <alignment/>
    </xf>
    <xf numFmtId="19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94" fontId="16" fillId="0" borderId="0" xfId="42" applyFont="1" applyFill="1" applyAlignment="1">
      <alignment/>
    </xf>
    <xf numFmtId="194" fontId="6" fillId="0" borderId="0" xfId="0" applyNumberFormat="1" applyFont="1" applyAlignment="1">
      <alignment/>
    </xf>
    <xf numFmtId="43" fontId="6" fillId="0" borderId="0" xfId="0" applyNumberFormat="1" applyFont="1" applyFill="1" applyAlignment="1">
      <alignment vertical="top"/>
    </xf>
    <xf numFmtId="43" fontId="5" fillId="0" borderId="0" xfId="0" applyNumberFormat="1" applyFont="1" applyFill="1" applyAlignment="1">
      <alignment vertical="top"/>
    </xf>
    <xf numFmtId="194" fontId="5" fillId="0" borderId="14" xfId="42" applyNumberFormat="1" applyFont="1" applyFill="1" applyBorder="1" applyAlignment="1">
      <alignment/>
    </xf>
    <xf numFmtId="0" fontId="18" fillId="0" borderId="0" xfId="0" applyFont="1" applyFill="1" applyAlignment="1">
      <alignment vertical="center"/>
    </xf>
    <xf numFmtId="194" fontId="18" fillId="0" borderId="0" xfId="42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194" fontId="18" fillId="0" borderId="31" xfId="42" applyFont="1" applyFill="1" applyBorder="1" applyAlignment="1">
      <alignment vertical="top"/>
    </xf>
    <xf numFmtId="194" fontId="18" fillId="0" borderId="11" xfId="42" applyFont="1" applyFill="1" applyBorder="1" applyAlignment="1">
      <alignment vertical="top"/>
    </xf>
    <xf numFmtId="194" fontId="18" fillId="0" borderId="45" xfId="42" applyFont="1" applyFill="1" applyBorder="1" applyAlignment="1">
      <alignment vertical="top" shrinkToFit="1"/>
    </xf>
    <xf numFmtId="194" fontId="18" fillId="0" borderId="0" xfId="42" applyFont="1" applyFill="1" applyAlignment="1">
      <alignment vertical="top"/>
    </xf>
    <xf numFmtId="194" fontId="18" fillId="0" borderId="18" xfId="42" applyFont="1" applyFill="1" applyBorder="1" applyAlignment="1">
      <alignment vertical="top"/>
    </xf>
    <xf numFmtId="194" fontId="18" fillId="0" borderId="13" xfId="42" applyFont="1" applyFill="1" applyBorder="1" applyAlignment="1">
      <alignment vertical="top"/>
    </xf>
    <xf numFmtId="194" fontId="18" fillId="0" borderId="19" xfId="42" applyFont="1" applyFill="1" applyBorder="1" applyAlignment="1">
      <alignment vertical="top" shrinkToFit="1"/>
    </xf>
    <xf numFmtId="194" fontId="18" fillId="0" borderId="46" xfId="42" applyFont="1" applyFill="1" applyBorder="1" applyAlignment="1">
      <alignment vertical="top"/>
    </xf>
    <xf numFmtId="194" fontId="18" fillId="0" borderId="25" xfId="42" applyFont="1" applyFill="1" applyBorder="1" applyAlignment="1">
      <alignment vertical="top"/>
    </xf>
    <xf numFmtId="194" fontId="18" fillId="0" borderId="47" xfId="42" applyFont="1" applyFill="1" applyBorder="1" applyAlignment="1">
      <alignment vertical="top" shrinkToFit="1"/>
    </xf>
    <xf numFmtId="194" fontId="19" fillId="0" borderId="13" xfId="42" applyFont="1" applyFill="1" applyBorder="1" applyAlignment="1">
      <alignment vertical="top"/>
    </xf>
    <xf numFmtId="194" fontId="18" fillId="0" borderId="48" xfId="42" applyFont="1" applyFill="1" applyBorder="1" applyAlignment="1">
      <alignment vertical="top"/>
    </xf>
    <xf numFmtId="194" fontId="18" fillId="0" borderId="49" xfId="42" applyFont="1" applyFill="1" applyBorder="1" applyAlignment="1">
      <alignment vertical="top" shrinkToFit="1"/>
    </xf>
    <xf numFmtId="0" fontId="18" fillId="0" borderId="0" xfId="0" applyFont="1" applyFill="1" applyBorder="1" applyAlignment="1">
      <alignment vertical="top" wrapText="1"/>
    </xf>
    <xf numFmtId="194" fontId="19" fillId="0" borderId="0" xfId="42" applyFont="1" applyFill="1" applyAlignment="1">
      <alignment vertical="top"/>
    </xf>
    <xf numFmtId="194" fontId="18" fillId="0" borderId="18" xfId="42" applyFont="1" applyFill="1" applyBorder="1" applyAlignment="1">
      <alignment vertical="top" wrapText="1"/>
    </xf>
    <xf numFmtId="194" fontId="18" fillId="0" borderId="13" xfId="42" applyFont="1" applyFill="1" applyBorder="1" applyAlignment="1">
      <alignment vertical="top" wrapText="1"/>
    </xf>
    <xf numFmtId="194" fontId="18" fillId="0" borderId="0" xfId="42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18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194" fontId="18" fillId="0" borderId="50" xfId="42" applyFont="1" applyFill="1" applyBorder="1" applyAlignment="1">
      <alignment vertical="top"/>
    </xf>
    <xf numFmtId="194" fontId="18" fillId="0" borderId="13" xfId="42" applyFont="1" applyFill="1" applyBorder="1" applyAlignment="1">
      <alignment horizontal="center" vertical="top" shrinkToFit="1"/>
    </xf>
    <xf numFmtId="194" fontId="18" fillId="0" borderId="0" xfId="42" applyNumberFormat="1" applyFont="1" applyFill="1" applyBorder="1" applyAlignment="1">
      <alignment horizontal="center" vertical="top"/>
    </xf>
    <xf numFmtId="194" fontId="18" fillId="0" borderId="0" xfId="42" applyNumberFormat="1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 wrapText="1"/>
    </xf>
    <xf numFmtId="3" fontId="18" fillId="0" borderId="0" xfId="0" applyNumberFormat="1" applyFont="1" applyFill="1" applyBorder="1" applyAlignment="1">
      <alignment vertical="top"/>
    </xf>
    <xf numFmtId="0" fontId="18" fillId="0" borderId="0" xfId="0" applyFont="1" applyFill="1" applyBorder="1" applyAlignment="1">
      <alignment vertical="top" shrinkToFit="1"/>
    </xf>
    <xf numFmtId="0" fontId="18" fillId="0" borderId="1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94" fontId="7" fillId="0" borderId="0" xfId="42" applyFont="1" applyFill="1" applyAlignment="1">
      <alignment vertical="center"/>
    </xf>
    <xf numFmtId="194" fontId="6" fillId="0" borderId="0" xfId="42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194" fontId="5" fillId="0" borderId="13" xfId="42" applyFont="1" applyFill="1" applyBorder="1" applyAlignment="1">
      <alignment horizontal="center" vertical="center"/>
    </xf>
    <xf numFmtId="194" fontId="5" fillId="0" borderId="13" xfId="42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top" shrinkToFit="1"/>
    </xf>
    <xf numFmtId="0" fontId="5" fillId="0" borderId="20" xfId="0" applyFont="1" applyFill="1" applyBorder="1" applyAlignment="1">
      <alignment vertical="top" wrapText="1"/>
    </xf>
    <xf numFmtId="204" fontId="5" fillId="0" borderId="13" xfId="42" applyNumberFormat="1" applyFont="1" applyFill="1" applyBorder="1" applyAlignment="1">
      <alignment vertical="top"/>
    </xf>
    <xf numFmtId="0" fontId="5" fillId="0" borderId="13" xfId="0" applyFont="1" applyFill="1" applyBorder="1" applyAlignment="1">
      <alignment horizontal="center" vertical="top" shrinkToFit="1"/>
    </xf>
    <xf numFmtId="43" fontId="5" fillId="0" borderId="13" xfId="0" applyNumberFormat="1" applyFont="1" applyFill="1" applyBorder="1" applyAlignment="1">
      <alignment vertical="top"/>
    </xf>
    <xf numFmtId="0" fontId="6" fillId="0" borderId="25" xfId="0" applyFont="1" applyFill="1" applyBorder="1" applyAlignment="1">
      <alignment horizontal="center" vertical="top" shrinkToFit="1"/>
    </xf>
    <xf numFmtId="43" fontId="5" fillId="0" borderId="25" xfId="0" applyNumberFormat="1" applyFont="1" applyFill="1" applyBorder="1" applyAlignment="1">
      <alignment vertical="top"/>
    </xf>
    <xf numFmtId="0" fontId="5" fillId="0" borderId="37" xfId="0" applyFont="1" applyFill="1" applyBorder="1" applyAlignment="1">
      <alignment horizontal="left" vertical="top"/>
    </xf>
    <xf numFmtId="0" fontId="5" fillId="0" borderId="38" xfId="0" applyFont="1" applyFill="1" applyBorder="1" applyAlignment="1">
      <alignment vertical="top" wrapText="1"/>
    </xf>
    <xf numFmtId="194" fontId="5" fillId="0" borderId="12" xfId="42" applyFont="1" applyFill="1" applyBorder="1" applyAlignment="1">
      <alignment vertical="top"/>
    </xf>
    <xf numFmtId="204" fontId="5" fillId="0" borderId="12" xfId="42" applyNumberFormat="1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top" shrinkToFit="1"/>
    </xf>
    <xf numFmtId="43" fontId="5" fillId="0" borderId="11" xfId="0" applyNumberFormat="1" applyFont="1" applyFill="1" applyBorder="1" applyAlignment="1">
      <alignment vertical="top"/>
    </xf>
    <xf numFmtId="204" fontId="5" fillId="0" borderId="11" xfId="42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top" shrinkToFit="1"/>
    </xf>
    <xf numFmtId="0" fontId="5" fillId="0" borderId="11" xfId="0" applyNumberFormat="1" applyFont="1" applyFill="1" applyBorder="1" applyAlignment="1">
      <alignment vertical="top"/>
    </xf>
    <xf numFmtId="194" fontId="5" fillId="0" borderId="11" xfId="0" applyNumberFormat="1" applyFont="1" applyFill="1" applyBorder="1" applyAlignment="1">
      <alignment vertical="top"/>
    </xf>
    <xf numFmtId="0" fontId="5" fillId="0" borderId="4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shrinkToFit="1"/>
    </xf>
    <xf numFmtId="43" fontId="6" fillId="0" borderId="11" xfId="0" applyNumberFormat="1" applyFont="1" applyFill="1" applyBorder="1" applyAlignment="1">
      <alignment vertical="top"/>
    </xf>
    <xf numFmtId="0" fontId="5" fillId="0" borderId="42" xfId="0" applyFont="1" applyFill="1" applyBorder="1" applyAlignment="1">
      <alignment horizontal="left" vertical="top"/>
    </xf>
    <xf numFmtId="43" fontId="6" fillId="0" borderId="13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204" fontId="5" fillId="0" borderId="14" xfId="42" applyNumberFormat="1" applyFont="1" applyFill="1" applyBorder="1" applyAlignment="1">
      <alignment vertical="top"/>
    </xf>
    <xf numFmtId="0" fontId="5" fillId="0" borderId="14" xfId="0" applyFont="1" applyFill="1" applyBorder="1" applyAlignment="1">
      <alignment horizontal="center" vertical="top" shrinkToFit="1"/>
    </xf>
    <xf numFmtId="43" fontId="5" fillId="0" borderId="14" xfId="0" applyNumberFormat="1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 shrinkToFit="1"/>
    </xf>
    <xf numFmtId="0" fontId="6" fillId="0" borderId="0" xfId="0" applyFont="1" applyFill="1" applyAlignment="1">
      <alignment vertical="top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 wrapText="1"/>
    </xf>
    <xf numFmtId="204" fontId="18" fillId="0" borderId="0" xfId="42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wrapText="1"/>
    </xf>
    <xf numFmtId="194" fontId="18" fillId="0" borderId="0" xfId="42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194" fontId="18" fillId="0" borderId="0" xfId="42" applyFont="1" applyFill="1" applyBorder="1" applyAlignment="1">
      <alignment vertical="center"/>
    </xf>
    <xf numFmtId="194" fontId="19" fillId="0" borderId="19" xfId="42" applyFont="1" applyFill="1" applyBorder="1" applyAlignment="1">
      <alignment horizontal="center" vertical="center" wrapText="1"/>
    </xf>
    <xf numFmtId="194" fontId="19" fillId="33" borderId="51" xfId="42" applyNumberFormat="1" applyFont="1" applyFill="1" applyBorder="1" applyAlignment="1">
      <alignment vertical="top"/>
    </xf>
    <xf numFmtId="194" fontId="19" fillId="33" borderId="46" xfId="42" applyFont="1" applyFill="1" applyBorder="1" applyAlignment="1">
      <alignment vertical="top"/>
    </xf>
    <xf numFmtId="194" fontId="19" fillId="33" borderId="25" xfId="42" applyFont="1" applyFill="1" applyBorder="1" applyAlignment="1">
      <alignment vertical="top"/>
    </xf>
    <xf numFmtId="3" fontId="19" fillId="33" borderId="25" xfId="42" applyNumberFormat="1" applyFont="1" applyFill="1" applyBorder="1" applyAlignment="1">
      <alignment horizontal="right" vertical="top"/>
    </xf>
    <xf numFmtId="194" fontId="19" fillId="33" borderId="25" xfId="42" applyFont="1" applyFill="1" applyBorder="1" applyAlignment="1">
      <alignment horizontal="center" vertical="top" wrapText="1"/>
    </xf>
    <xf numFmtId="0" fontId="5" fillId="33" borderId="52" xfId="0" applyFont="1" applyFill="1" applyBorder="1" applyAlignment="1">
      <alignment vertical="top"/>
    </xf>
    <xf numFmtId="194" fontId="5" fillId="33" borderId="25" xfId="42" applyNumberFormat="1" applyFont="1" applyFill="1" applyBorder="1" applyAlignment="1">
      <alignment vertical="top"/>
    </xf>
    <xf numFmtId="204" fontId="5" fillId="33" borderId="25" xfId="42" applyNumberFormat="1" applyFont="1" applyFill="1" applyBorder="1" applyAlignment="1">
      <alignment vertical="top"/>
    </xf>
    <xf numFmtId="0" fontId="5" fillId="33" borderId="25" xfId="0" applyFont="1" applyFill="1" applyBorder="1" applyAlignment="1">
      <alignment horizontal="center" vertical="top" shrinkToFit="1"/>
    </xf>
    <xf numFmtId="43" fontId="5" fillId="33" borderId="47" xfId="0" applyNumberFormat="1" applyFont="1" applyFill="1" applyBorder="1" applyAlignment="1">
      <alignment vertical="top"/>
    </xf>
    <xf numFmtId="236" fontId="19" fillId="33" borderId="25" xfId="42" applyNumberFormat="1" applyFont="1" applyFill="1" applyBorder="1" applyAlignment="1">
      <alignment vertical="top"/>
    </xf>
    <xf numFmtId="236" fontId="19" fillId="33" borderId="47" xfId="42" applyNumberFormat="1" applyFont="1" applyFill="1" applyBorder="1" applyAlignment="1">
      <alignment vertical="top" shrinkToFit="1"/>
    </xf>
    <xf numFmtId="194" fontId="19" fillId="33" borderId="0" xfId="42" applyFont="1" applyFill="1" applyAlignment="1">
      <alignment vertical="top"/>
    </xf>
    <xf numFmtId="0" fontId="18" fillId="0" borderId="53" xfId="0" applyFont="1" applyFill="1" applyBorder="1" applyAlignment="1">
      <alignment horizontal="center" vertical="top"/>
    </xf>
    <xf numFmtId="0" fontId="18" fillId="0" borderId="50" xfId="42" applyNumberFormat="1" applyFont="1" applyFill="1" applyBorder="1" applyAlignment="1">
      <alignment horizontal="right" vertical="top"/>
    </xf>
    <xf numFmtId="194" fontId="18" fillId="0" borderId="50" xfId="42" applyFont="1" applyFill="1" applyBorder="1" applyAlignment="1">
      <alignment horizontal="center" vertical="top" shrinkToFit="1"/>
    </xf>
    <xf numFmtId="0" fontId="6" fillId="0" borderId="53" xfId="0" applyFont="1" applyFill="1" applyBorder="1" applyAlignment="1">
      <alignment vertical="top"/>
    </xf>
    <xf numFmtId="194" fontId="6" fillId="0" borderId="50" xfId="42" applyNumberFormat="1" applyFont="1" applyFill="1" applyBorder="1" applyAlignment="1">
      <alignment vertical="top"/>
    </xf>
    <xf numFmtId="204" fontId="6" fillId="0" borderId="50" xfId="42" applyNumberFormat="1" applyFont="1" applyFill="1" applyBorder="1" applyAlignment="1">
      <alignment vertical="top"/>
    </xf>
    <xf numFmtId="236" fontId="18" fillId="0" borderId="50" xfId="42" applyNumberFormat="1" applyFont="1" applyFill="1" applyBorder="1" applyAlignment="1">
      <alignment vertical="top" shrinkToFit="1"/>
    </xf>
    <xf numFmtId="236" fontId="18" fillId="0" borderId="49" xfId="42" applyNumberFormat="1" applyFont="1" applyFill="1" applyBorder="1" applyAlignment="1">
      <alignment vertical="top" shrinkToFit="1"/>
    </xf>
    <xf numFmtId="0" fontId="18" fillId="0" borderId="26" xfId="0" applyFont="1" applyFill="1" applyBorder="1" applyAlignment="1">
      <alignment horizontal="center" vertical="top"/>
    </xf>
    <xf numFmtId="0" fontId="18" fillId="0" borderId="13" xfId="42" applyNumberFormat="1" applyFont="1" applyFill="1" applyBorder="1" applyAlignment="1">
      <alignment horizontal="right" vertical="top"/>
    </xf>
    <xf numFmtId="0" fontId="6" fillId="0" borderId="26" xfId="0" applyFont="1" applyFill="1" applyBorder="1" applyAlignment="1">
      <alignment vertical="top"/>
    </xf>
    <xf numFmtId="194" fontId="6" fillId="0" borderId="13" xfId="42" applyNumberFormat="1" applyFont="1" applyFill="1" applyBorder="1" applyAlignment="1">
      <alignment vertical="top"/>
    </xf>
    <xf numFmtId="236" fontId="18" fillId="0" borderId="13" xfId="42" applyNumberFormat="1" applyFont="1" applyFill="1" applyBorder="1" applyAlignment="1">
      <alignment vertical="top" shrinkToFit="1"/>
    </xf>
    <xf numFmtId="236" fontId="18" fillId="0" borderId="19" xfId="42" applyNumberFormat="1" applyFont="1" applyFill="1" applyBorder="1" applyAlignment="1">
      <alignment vertical="top" shrinkToFit="1"/>
    </xf>
    <xf numFmtId="0" fontId="18" fillId="0" borderId="54" xfId="0" applyFont="1" applyFill="1" applyBorder="1" applyAlignment="1">
      <alignment horizontal="center" vertical="top"/>
    </xf>
    <xf numFmtId="0" fontId="18" fillId="0" borderId="16" xfId="0" applyFont="1" applyFill="1" applyBorder="1" applyAlignment="1">
      <alignment vertical="top" wrapText="1"/>
    </xf>
    <xf numFmtId="3" fontId="18" fillId="0" borderId="11" xfId="42" applyNumberFormat="1" applyFont="1" applyFill="1" applyBorder="1" applyAlignment="1">
      <alignment horizontal="right" vertical="top"/>
    </xf>
    <xf numFmtId="194" fontId="18" fillId="0" borderId="11" xfId="42" applyFont="1" applyFill="1" applyBorder="1" applyAlignment="1">
      <alignment horizontal="center" vertical="top" shrinkToFit="1"/>
    </xf>
    <xf numFmtId="0" fontId="6" fillId="0" borderId="54" xfId="0" applyFont="1" applyFill="1" applyBorder="1" applyAlignment="1">
      <alignment vertical="top"/>
    </xf>
    <xf numFmtId="194" fontId="6" fillId="0" borderId="11" xfId="42" applyNumberFormat="1" applyFont="1" applyFill="1" applyBorder="1" applyAlignment="1">
      <alignment vertical="top"/>
    </xf>
    <xf numFmtId="204" fontId="6" fillId="0" borderId="11" xfId="42" applyNumberFormat="1" applyFont="1" applyFill="1" applyBorder="1" applyAlignment="1">
      <alignment vertical="top"/>
    </xf>
    <xf numFmtId="236" fontId="18" fillId="0" borderId="11" xfId="42" applyNumberFormat="1" applyFont="1" applyFill="1" applyBorder="1" applyAlignment="1">
      <alignment vertical="top" shrinkToFit="1"/>
    </xf>
    <xf numFmtId="236" fontId="18" fillId="0" borderId="45" xfId="42" applyNumberFormat="1" applyFont="1" applyFill="1" applyBorder="1" applyAlignment="1">
      <alignment vertical="top" shrinkToFit="1"/>
    </xf>
    <xf numFmtId="3" fontId="18" fillId="0" borderId="13" xfId="42" applyNumberFormat="1" applyFont="1" applyFill="1" applyBorder="1" applyAlignment="1">
      <alignment horizontal="right" vertical="top"/>
    </xf>
    <xf numFmtId="0" fontId="18" fillId="0" borderId="52" xfId="0" applyFont="1" applyFill="1" applyBorder="1" applyAlignment="1">
      <alignment horizontal="center" vertical="top"/>
    </xf>
    <xf numFmtId="0" fontId="18" fillId="0" borderId="51" xfId="0" applyFont="1" applyFill="1" applyBorder="1" applyAlignment="1">
      <alignment vertical="top" wrapText="1"/>
    </xf>
    <xf numFmtId="3" fontId="18" fillId="0" borderId="25" xfId="42" applyNumberFormat="1" applyFont="1" applyFill="1" applyBorder="1" applyAlignment="1">
      <alignment horizontal="right" vertical="top"/>
    </xf>
    <xf numFmtId="194" fontId="18" fillId="0" borderId="25" xfId="42" applyFont="1" applyFill="1" applyBorder="1" applyAlignment="1">
      <alignment horizontal="center" vertical="top" shrinkToFit="1"/>
    </xf>
    <xf numFmtId="0" fontId="6" fillId="0" borderId="52" xfId="0" applyFont="1" applyFill="1" applyBorder="1" applyAlignment="1">
      <alignment vertical="top"/>
    </xf>
    <xf numFmtId="194" fontId="6" fillId="0" borderId="25" xfId="42" applyNumberFormat="1" applyFont="1" applyFill="1" applyBorder="1" applyAlignment="1">
      <alignment vertical="top"/>
    </xf>
    <xf numFmtId="236" fontId="18" fillId="0" borderId="25" xfId="42" applyNumberFormat="1" applyFont="1" applyFill="1" applyBorder="1" applyAlignment="1">
      <alignment vertical="top" shrinkToFit="1"/>
    </xf>
    <xf numFmtId="236" fontId="18" fillId="0" borderId="47" xfId="42" applyNumberFormat="1" applyFont="1" applyFill="1" applyBorder="1" applyAlignment="1">
      <alignment vertical="top" shrinkToFit="1"/>
    </xf>
    <xf numFmtId="194" fontId="19" fillId="33" borderId="55" xfId="42" applyNumberFormat="1" applyFont="1" applyFill="1" applyBorder="1" applyAlignment="1">
      <alignment vertical="top"/>
    </xf>
    <xf numFmtId="194" fontId="19" fillId="33" borderId="56" xfId="42" applyFont="1" applyFill="1" applyBorder="1" applyAlignment="1">
      <alignment vertical="top"/>
    </xf>
    <xf numFmtId="3" fontId="19" fillId="33" borderId="57" xfId="42" applyNumberFormat="1" applyFont="1" applyFill="1" applyBorder="1" applyAlignment="1">
      <alignment horizontal="right" vertical="top"/>
    </xf>
    <xf numFmtId="194" fontId="19" fillId="33" borderId="57" xfId="42" applyFont="1" applyFill="1" applyBorder="1" applyAlignment="1">
      <alignment horizontal="center" vertical="top" shrinkToFit="1"/>
    </xf>
    <xf numFmtId="236" fontId="19" fillId="33" borderId="57" xfId="42" applyNumberFormat="1" applyFont="1" applyFill="1" applyBorder="1" applyAlignment="1">
      <alignment vertical="top" shrinkToFit="1"/>
    </xf>
    <xf numFmtId="236" fontId="19" fillId="33" borderId="58" xfId="42" applyNumberFormat="1" applyFont="1" applyFill="1" applyBorder="1" applyAlignment="1">
      <alignment vertical="top" shrinkToFit="1"/>
    </xf>
    <xf numFmtId="0" fontId="6" fillId="0" borderId="26" xfId="0" applyFont="1" applyFill="1" applyBorder="1" applyAlignment="1">
      <alignment horizontal="center" vertical="top"/>
    </xf>
    <xf numFmtId="208" fontId="6" fillId="0" borderId="13" xfId="42" applyNumberFormat="1" applyFont="1" applyFill="1" applyBorder="1" applyAlignment="1">
      <alignment horizontal="right" vertical="top"/>
    </xf>
    <xf numFmtId="194" fontId="6" fillId="0" borderId="13" xfId="42" applyFont="1" applyFill="1" applyBorder="1" applyAlignment="1">
      <alignment horizontal="center" vertical="top" shrinkToFit="1"/>
    </xf>
    <xf numFmtId="0" fontId="6" fillId="0" borderId="59" xfId="0" applyFont="1" applyFill="1" applyBorder="1" applyAlignment="1">
      <alignment vertical="top"/>
    </xf>
    <xf numFmtId="194" fontId="19" fillId="33" borderId="57" xfId="42" applyFont="1" applyFill="1" applyBorder="1" applyAlignment="1">
      <alignment vertical="top"/>
    </xf>
    <xf numFmtId="208" fontId="19" fillId="33" borderId="57" xfId="42" applyNumberFormat="1" applyFont="1" applyFill="1" applyBorder="1" applyAlignment="1">
      <alignment horizontal="right" vertical="top"/>
    </xf>
    <xf numFmtId="208" fontId="18" fillId="0" borderId="11" xfId="42" applyNumberFormat="1" applyFont="1" applyFill="1" applyBorder="1" applyAlignment="1">
      <alignment horizontal="right" vertical="top"/>
    </xf>
    <xf numFmtId="208" fontId="18" fillId="0" borderId="13" xfId="42" applyNumberFormat="1" applyFont="1" applyFill="1" applyBorder="1" applyAlignment="1">
      <alignment horizontal="right" vertical="top"/>
    </xf>
    <xf numFmtId="194" fontId="18" fillId="0" borderId="26" xfId="42" applyFont="1" applyFill="1" applyBorder="1" applyAlignment="1">
      <alignment vertical="top"/>
    </xf>
    <xf numFmtId="208" fontId="18" fillId="0" borderId="13" xfId="42" applyNumberFormat="1" applyFont="1" applyFill="1" applyBorder="1" applyAlignment="1">
      <alignment horizontal="right" vertical="top" wrapText="1"/>
    </xf>
    <xf numFmtId="194" fontId="19" fillId="0" borderId="26" xfId="42" applyFont="1" applyFill="1" applyBorder="1" applyAlignment="1">
      <alignment vertical="top"/>
    </xf>
    <xf numFmtId="194" fontId="18" fillId="0" borderId="13" xfId="42" applyFont="1" applyFill="1" applyBorder="1" applyAlignment="1">
      <alignment horizontal="right" vertical="top"/>
    </xf>
    <xf numFmtId="0" fontId="19" fillId="0" borderId="53" xfId="0" applyFont="1" applyFill="1" applyBorder="1" applyAlignment="1">
      <alignment horizontal="center" vertical="top"/>
    </xf>
    <xf numFmtId="3" fontId="18" fillId="0" borderId="50" xfId="42" applyNumberFormat="1" applyFont="1" applyFill="1" applyBorder="1" applyAlignment="1">
      <alignment horizontal="right" vertical="top"/>
    </xf>
    <xf numFmtId="3" fontId="6" fillId="0" borderId="13" xfId="42" applyNumberFormat="1" applyFont="1" applyFill="1" applyBorder="1" applyAlignment="1">
      <alignment horizontal="right" vertical="top"/>
    </xf>
    <xf numFmtId="236" fontId="6" fillId="0" borderId="13" xfId="42" applyNumberFormat="1" applyFont="1" applyFill="1" applyBorder="1" applyAlignment="1">
      <alignment vertical="top" shrinkToFit="1"/>
    </xf>
    <xf numFmtId="236" fontId="6" fillId="0" borderId="19" xfId="42" applyNumberFormat="1" applyFont="1" applyFill="1" applyBorder="1" applyAlignment="1">
      <alignment vertical="top" shrinkToFit="1"/>
    </xf>
    <xf numFmtId="194" fontId="19" fillId="33" borderId="52" xfId="42" applyNumberFormat="1" applyFont="1" applyFill="1" applyBorder="1" applyAlignment="1">
      <alignment horizontal="left" vertical="top"/>
    </xf>
    <xf numFmtId="0" fontId="6" fillId="0" borderId="53" xfId="0" applyFont="1" applyFill="1" applyBorder="1" applyAlignment="1">
      <alignment horizontal="center" vertical="top"/>
    </xf>
    <xf numFmtId="208" fontId="18" fillId="0" borderId="50" xfId="42" applyNumberFormat="1" applyFont="1" applyFill="1" applyBorder="1" applyAlignment="1">
      <alignment horizontal="right" vertical="top"/>
    </xf>
    <xf numFmtId="0" fontId="6" fillId="0" borderId="52" xfId="0" applyFont="1" applyFill="1" applyBorder="1" applyAlignment="1">
      <alignment horizontal="center" vertical="top"/>
    </xf>
    <xf numFmtId="208" fontId="18" fillId="0" borderId="25" xfId="42" applyNumberFormat="1" applyFont="1" applyFill="1" applyBorder="1" applyAlignment="1">
      <alignment horizontal="right" vertical="top"/>
    </xf>
    <xf numFmtId="204" fontId="18" fillId="0" borderId="0" xfId="42" applyNumberFormat="1" applyFont="1" applyFill="1" applyBorder="1" applyAlignment="1">
      <alignment horizontal="right" vertical="top"/>
    </xf>
    <xf numFmtId="194" fontId="18" fillId="0" borderId="0" xfId="42" applyNumberFormat="1" applyFont="1" applyFill="1" applyBorder="1" applyAlignment="1">
      <alignment vertical="top" shrinkToFit="1"/>
    </xf>
    <xf numFmtId="0" fontId="11" fillId="0" borderId="13" xfId="0" applyFont="1" applyBorder="1" applyAlignment="1">
      <alignment vertical="center" wrapText="1"/>
    </xf>
    <xf numFmtId="0" fontId="10" fillId="0" borderId="60" xfId="0" applyFont="1" applyBorder="1" applyAlignment="1">
      <alignment vertical="top"/>
    </xf>
    <xf numFmtId="0" fontId="11" fillId="0" borderId="41" xfId="0" applyFont="1" applyBorder="1" applyAlignment="1">
      <alignment vertical="center" wrapText="1"/>
    </xf>
    <xf numFmtId="0" fontId="11" fillId="0" borderId="10" xfId="0" applyFont="1" applyBorder="1" applyAlignment="1" quotePrefix="1">
      <alignment vertical="center" wrapText="1"/>
    </xf>
    <xf numFmtId="0" fontId="11" fillId="0" borderId="12" xfId="0" applyFont="1" applyBorder="1" applyAlignment="1">
      <alignment vertical="center" wrapText="1"/>
    </xf>
    <xf numFmtId="194" fontId="19" fillId="33" borderId="61" xfId="42" applyNumberFormat="1" applyFont="1" applyFill="1" applyBorder="1" applyAlignment="1">
      <alignment horizontal="left" vertical="top"/>
    </xf>
    <xf numFmtId="0" fontId="18" fillId="0" borderId="62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left" vertical="top" wrapText="1" shrinkToFit="1"/>
    </xf>
    <xf numFmtId="0" fontId="18" fillId="0" borderId="17" xfId="0" applyFont="1" applyFill="1" applyBorder="1" applyAlignment="1">
      <alignment vertical="top" wrapText="1" shrinkToFit="1"/>
    </xf>
    <xf numFmtId="0" fontId="18" fillId="0" borderId="62" xfId="0" applyFont="1" applyFill="1" applyBorder="1" applyAlignment="1">
      <alignment vertical="top" wrapText="1"/>
    </xf>
    <xf numFmtId="0" fontId="6" fillId="0" borderId="62" xfId="0" applyFont="1" applyFill="1" applyBorder="1" applyAlignment="1">
      <alignment vertical="top" wrapText="1"/>
    </xf>
    <xf numFmtId="0" fontId="6" fillId="0" borderId="51" xfId="0" applyFont="1" applyFill="1" applyBorder="1" applyAlignment="1">
      <alignment vertical="top" wrapText="1"/>
    </xf>
    <xf numFmtId="194" fontId="19" fillId="33" borderId="47" xfId="42" applyFont="1" applyFill="1" applyBorder="1" applyAlignment="1">
      <alignment vertical="top"/>
    </xf>
    <xf numFmtId="194" fontId="19" fillId="33" borderId="58" xfId="42" applyFont="1" applyFill="1" applyBorder="1" applyAlignment="1">
      <alignment vertical="top" shrinkToFit="1"/>
    </xf>
    <xf numFmtId="194" fontId="6" fillId="0" borderId="18" xfId="42" applyFont="1" applyFill="1" applyBorder="1" applyAlignment="1">
      <alignment vertical="top"/>
    </xf>
    <xf numFmtId="194" fontId="6" fillId="0" borderId="19" xfId="42" applyFont="1" applyFill="1" applyBorder="1" applyAlignment="1">
      <alignment vertical="top" shrinkToFit="1"/>
    </xf>
    <xf numFmtId="194" fontId="19" fillId="33" borderId="58" xfId="42" applyNumberFormat="1" applyFont="1" applyFill="1" applyBorder="1" applyAlignment="1">
      <alignment vertical="top" shrinkToFit="1"/>
    </xf>
    <xf numFmtId="0" fontId="5" fillId="33" borderId="51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194" fontId="18" fillId="0" borderId="17" xfId="42" applyFont="1" applyFill="1" applyBorder="1" applyAlignment="1">
      <alignment vertical="top"/>
    </xf>
    <xf numFmtId="194" fontId="19" fillId="0" borderId="17" xfId="42" applyFont="1" applyFill="1" applyBorder="1" applyAlignment="1">
      <alignment vertical="top"/>
    </xf>
    <xf numFmtId="194" fontId="5" fillId="33" borderId="46" xfId="42" applyNumberFormat="1" applyFont="1" applyFill="1" applyBorder="1" applyAlignment="1">
      <alignment vertical="top"/>
    </xf>
    <xf numFmtId="194" fontId="6" fillId="0" borderId="48" xfId="42" applyNumberFormat="1" applyFont="1" applyFill="1" applyBorder="1" applyAlignment="1">
      <alignment vertical="top"/>
    </xf>
    <xf numFmtId="194" fontId="6" fillId="0" borderId="18" xfId="42" applyNumberFormat="1" applyFont="1" applyFill="1" applyBorder="1" applyAlignment="1">
      <alignment vertical="top"/>
    </xf>
    <xf numFmtId="194" fontId="6" fillId="0" borderId="31" xfId="42" applyNumberFormat="1" applyFont="1" applyFill="1" applyBorder="1" applyAlignment="1">
      <alignment vertical="top"/>
    </xf>
    <xf numFmtId="194" fontId="6" fillId="0" borderId="46" xfId="42" applyNumberFormat="1" applyFont="1" applyFill="1" applyBorder="1" applyAlignment="1">
      <alignment vertical="top"/>
    </xf>
    <xf numFmtId="194" fontId="19" fillId="0" borderId="18" xfId="42" applyFont="1" applyFill="1" applyBorder="1" applyAlignment="1">
      <alignment vertical="top"/>
    </xf>
    <xf numFmtId="236" fontId="18" fillId="0" borderId="17" xfId="42" applyNumberFormat="1" applyFont="1" applyFill="1" applyBorder="1" applyAlignment="1">
      <alignment vertical="top" shrinkToFit="1"/>
    </xf>
    <xf numFmtId="0" fontId="5" fillId="33" borderId="61" xfId="0" applyFont="1" applyFill="1" applyBorder="1" applyAlignment="1">
      <alignment vertical="top"/>
    </xf>
    <xf numFmtId="0" fontId="5" fillId="33" borderId="55" xfId="0" applyFont="1" applyFill="1" applyBorder="1" applyAlignment="1">
      <alignment vertical="top" wrapText="1"/>
    </xf>
    <xf numFmtId="194" fontId="5" fillId="33" borderId="56" xfId="42" applyNumberFormat="1" applyFont="1" applyFill="1" applyBorder="1" applyAlignment="1">
      <alignment vertical="top"/>
    </xf>
    <xf numFmtId="194" fontId="5" fillId="33" borderId="57" xfId="42" applyNumberFormat="1" applyFont="1" applyFill="1" applyBorder="1" applyAlignment="1">
      <alignment vertical="top"/>
    </xf>
    <xf numFmtId="204" fontId="5" fillId="33" borderId="57" xfId="42" applyNumberFormat="1" applyFont="1" applyFill="1" applyBorder="1" applyAlignment="1">
      <alignment vertical="top"/>
    </xf>
    <xf numFmtId="0" fontId="5" fillId="33" borderId="57" xfId="0" applyFont="1" applyFill="1" applyBorder="1" applyAlignment="1">
      <alignment horizontal="center" vertical="top" shrinkToFit="1"/>
    </xf>
    <xf numFmtId="43" fontId="5" fillId="33" borderId="58" xfId="0" applyNumberFormat="1" applyFont="1" applyFill="1" applyBorder="1" applyAlignment="1">
      <alignment vertical="top"/>
    </xf>
    <xf numFmtId="0" fontId="11" fillId="0" borderId="41" xfId="0" applyFont="1" applyBorder="1" applyAlignment="1" quotePrefix="1">
      <alignment vertical="top" wrapText="1"/>
    </xf>
    <xf numFmtId="0" fontId="11" fillId="0" borderId="12" xfId="0" applyFont="1" applyBorder="1" applyAlignment="1" quotePrefix="1">
      <alignment vertical="top" wrapText="1"/>
    </xf>
    <xf numFmtId="0" fontId="11" fillId="0" borderId="11" xfId="0" applyFont="1" applyBorder="1" applyAlignment="1" quotePrefix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20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194" fontId="5" fillId="33" borderId="0" xfId="42" applyFont="1" applyFill="1" applyBorder="1" applyAlignment="1">
      <alignment vertical="top"/>
    </xf>
    <xf numFmtId="194" fontId="6" fillId="0" borderId="0" xfId="42" applyFont="1" applyBorder="1" applyAlignment="1">
      <alignment vertical="top"/>
    </xf>
    <xf numFmtId="194" fontId="5" fillId="0" borderId="0" xfId="42" applyFont="1" applyBorder="1" applyAlignment="1">
      <alignment vertical="top"/>
    </xf>
    <xf numFmtId="194" fontId="6" fillId="0" borderId="0" xfId="42" applyFont="1" applyFill="1" applyBorder="1" applyAlignment="1">
      <alignment vertical="top"/>
    </xf>
    <xf numFmtId="204" fontId="6" fillId="0" borderId="10" xfId="42" applyNumberFormat="1" applyFont="1" applyFill="1" applyBorder="1" applyAlignment="1">
      <alignment vertical="top"/>
    </xf>
    <xf numFmtId="194" fontId="5" fillId="0" borderId="0" xfId="42" applyFont="1" applyFill="1" applyBorder="1" applyAlignment="1">
      <alignment vertical="top"/>
    </xf>
    <xf numFmtId="194" fontId="6" fillId="0" borderId="49" xfId="42" applyNumberFormat="1" applyFont="1" applyFill="1" applyBorder="1" applyAlignment="1">
      <alignment vertical="top"/>
    </xf>
    <xf numFmtId="194" fontId="5" fillId="33" borderId="20" xfId="42" applyFont="1" applyFill="1" applyBorder="1" applyAlignment="1">
      <alignment vertical="top"/>
    </xf>
    <xf numFmtId="194" fontId="5" fillId="33" borderId="13" xfId="42" applyFont="1" applyFill="1" applyBorder="1" applyAlignment="1">
      <alignment vertical="top"/>
    </xf>
    <xf numFmtId="204" fontId="5" fillId="33" borderId="13" xfId="42" applyNumberFormat="1" applyFont="1" applyFill="1" applyBorder="1" applyAlignment="1">
      <alignment vertical="top"/>
    </xf>
    <xf numFmtId="194" fontId="5" fillId="33" borderId="13" xfId="42" applyFont="1" applyFill="1" applyBorder="1" applyAlignment="1">
      <alignment horizontal="center" vertical="top"/>
    </xf>
    <xf numFmtId="194" fontId="20" fillId="0" borderId="0" xfId="42" applyFont="1" applyBorder="1" applyAlignment="1">
      <alignment/>
    </xf>
    <xf numFmtId="0" fontId="20" fillId="0" borderId="0" xfId="0" applyFont="1" applyBorder="1" applyAlignment="1">
      <alignment/>
    </xf>
    <xf numFmtId="19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204" fontId="6" fillId="0" borderId="0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0" fontId="11" fillId="0" borderId="13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04" fontId="19" fillId="0" borderId="13" xfId="42" applyNumberFormat="1" applyFont="1" applyFill="1" applyBorder="1" applyAlignment="1">
      <alignment vertical="top"/>
    </xf>
    <xf numFmtId="194" fontId="5" fillId="33" borderId="18" xfId="42" applyNumberFormat="1" applyFont="1" applyFill="1" applyBorder="1" applyAlignment="1">
      <alignment vertical="top"/>
    </xf>
    <xf numFmtId="194" fontId="5" fillId="33" borderId="13" xfId="42" applyNumberFormat="1" applyFont="1" applyFill="1" applyBorder="1" applyAlignment="1">
      <alignment vertical="top"/>
    </xf>
    <xf numFmtId="194" fontId="6" fillId="0" borderId="63" xfId="42" applyNumberFormat="1" applyFont="1" applyFill="1" applyBorder="1" applyAlignment="1">
      <alignment vertical="top"/>
    </xf>
    <xf numFmtId="194" fontId="6" fillId="0" borderId="10" xfId="42" applyNumberFormat="1" applyFont="1" applyFill="1" applyBorder="1" applyAlignment="1">
      <alignment vertical="top"/>
    </xf>
    <xf numFmtId="236" fontId="18" fillId="0" borderId="10" xfId="42" applyNumberFormat="1" applyFont="1" applyFill="1" applyBorder="1" applyAlignment="1">
      <alignment vertical="top" shrinkToFit="1"/>
    </xf>
    <xf numFmtId="236" fontId="18" fillId="0" borderId="28" xfId="42" applyNumberFormat="1" applyFont="1" applyFill="1" applyBorder="1" applyAlignment="1">
      <alignment vertical="top" shrinkToFit="1"/>
    </xf>
    <xf numFmtId="0" fontId="6" fillId="0" borderId="36" xfId="0" applyFont="1" applyFill="1" applyBorder="1" applyAlignment="1">
      <alignment vertical="top" wrapText="1"/>
    </xf>
    <xf numFmtId="0" fontId="5" fillId="33" borderId="56" xfId="0" applyFont="1" applyFill="1" applyBorder="1" applyAlignment="1">
      <alignment vertical="top"/>
    </xf>
    <xf numFmtId="0" fontId="5" fillId="33" borderId="64" xfId="0" applyFont="1" applyFill="1" applyBorder="1" applyAlignment="1">
      <alignment vertical="top" wrapText="1"/>
    </xf>
    <xf numFmtId="236" fontId="19" fillId="33" borderId="46" xfId="42" applyNumberFormat="1" applyFont="1" applyFill="1" applyBorder="1" applyAlignment="1">
      <alignment vertical="top"/>
    </xf>
    <xf numFmtId="236" fontId="18" fillId="0" borderId="48" xfId="42" applyNumberFormat="1" applyFont="1" applyFill="1" applyBorder="1" applyAlignment="1">
      <alignment vertical="top" shrinkToFit="1"/>
    </xf>
    <xf numFmtId="236" fontId="18" fillId="0" borderId="18" xfId="42" applyNumberFormat="1" applyFont="1" applyFill="1" applyBorder="1" applyAlignment="1">
      <alignment vertical="top" shrinkToFit="1"/>
    </xf>
    <xf numFmtId="236" fontId="18" fillId="0" borderId="31" xfId="42" applyNumberFormat="1" applyFont="1" applyFill="1" applyBorder="1" applyAlignment="1">
      <alignment vertical="top" shrinkToFit="1"/>
    </xf>
    <xf numFmtId="236" fontId="18" fillId="0" borderId="63" xfId="42" applyNumberFormat="1" applyFont="1" applyFill="1" applyBorder="1" applyAlignment="1">
      <alignment vertical="top" shrinkToFit="1"/>
    </xf>
    <xf numFmtId="236" fontId="19" fillId="33" borderId="56" xfId="42" applyNumberFormat="1" applyFont="1" applyFill="1" applyBorder="1" applyAlignment="1">
      <alignment vertical="top" shrinkToFit="1"/>
    </xf>
    <xf numFmtId="236" fontId="18" fillId="0" borderId="54" xfId="42" applyNumberFormat="1" applyFont="1" applyFill="1" applyBorder="1" applyAlignment="1">
      <alignment vertical="top" shrinkToFit="1"/>
    </xf>
    <xf numFmtId="236" fontId="18" fillId="0" borderId="26" xfId="42" applyNumberFormat="1" applyFont="1" applyFill="1" applyBorder="1" applyAlignment="1">
      <alignment vertical="top" shrinkToFit="1"/>
    </xf>
    <xf numFmtId="236" fontId="18" fillId="0" borderId="59" xfId="42" applyNumberFormat="1" applyFont="1" applyFill="1" applyBorder="1" applyAlignment="1">
      <alignment vertical="top" shrinkToFit="1"/>
    </xf>
    <xf numFmtId="236" fontId="6" fillId="0" borderId="18" xfId="42" applyNumberFormat="1" applyFont="1" applyFill="1" applyBorder="1" applyAlignment="1">
      <alignment vertical="top" shrinkToFit="1"/>
    </xf>
    <xf numFmtId="236" fontId="18" fillId="0" borderId="46" xfId="42" applyNumberFormat="1" applyFont="1" applyFill="1" applyBorder="1" applyAlignment="1">
      <alignment vertical="top" shrinkToFit="1"/>
    </xf>
    <xf numFmtId="194" fontId="6" fillId="0" borderId="47" xfId="42" applyNumberFormat="1" applyFont="1" applyFill="1" applyBorder="1" applyAlignment="1">
      <alignment vertical="top"/>
    </xf>
    <xf numFmtId="0" fontId="18" fillId="0" borderId="59" xfId="0" applyFont="1" applyFill="1" applyBorder="1" applyAlignment="1">
      <alignment horizontal="center" vertical="top"/>
    </xf>
    <xf numFmtId="0" fontId="18" fillId="0" borderId="36" xfId="0" applyFont="1" applyFill="1" applyBorder="1" applyAlignment="1">
      <alignment vertical="top" wrapText="1"/>
    </xf>
    <xf numFmtId="194" fontId="18" fillId="0" borderId="63" xfId="42" applyFont="1" applyFill="1" applyBorder="1" applyAlignment="1">
      <alignment vertical="top"/>
    </xf>
    <xf numFmtId="194" fontId="18" fillId="0" borderId="10" xfId="42" applyFont="1" applyFill="1" applyBorder="1" applyAlignment="1">
      <alignment vertical="top"/>
    </xf>
    <xf numFmtId="0" fontId="18" fillId="0" borderId="10" xfId="42" applyNumberFormat="1" applyFont="1" applyFill="1" applyBorder="1" applyAlignment="1">
      <alignment horizontal="right" vertical="top"/>
    </xf>
    <xf numFmtId="194" fontId="18" fillId="0" borderId="10" xfId="42" applyFont="1" applyFill="1" applyBorder="1" applyAlignment="1">
      <alignment horizontal="center" vertical="top" shrinkToFit="1"/>
    </xf>
    <xf numFmtId="194" fontId="18" fillId="0" borderId="28" xfId="42" applyFont="1" applyFill="1" applyBorder="1" applyAlignment="1">
      <alignment vertical="top" shrinkToFit="1"/>
    </xf>
    <xf numFmtId="204" fontId="19" fillId="33" borderId="61" xfId="42" applyNumberFormat="1" applyFont="1" applyFill="1" applyBorder="1" applyAlignment="1">
      <alignment horizontal="left" vertical="top"/>
    </xf>
    <xf numFmtId="0" fontId="5" fillId="33" borderId="61" xfId="0" applyFont="1" applyFill="1" applyBorder="1" applyAlignment="1">
      <alignment horizontal="left" vertical="top"/>
    </xf>
    <xf numFmtId="194" fontId="18" fillId="0" borderId="10" xfId="42" applyFont="1" applyFill="1" applyBorder="1" applyAlignment="1">
      <alignment horizontal="right" vertical="top"/>
    </xf>
    <xf numFmtId="204" fontId="19" fillId="33" borderId="57" xfId="42" applyNumberFormat="1" applyFont="1" applyFill="1" applyBorder="1" applyAlignment="1">
      <alignment horizontal="right" vertical="top"/>
    </xf>
    <xf numFmtId="0" fontId="6" fillId="33" borderId="55" xfId="0" applyFont="1" applyFill="1" applyBorder="1" applyAlignment="1">
      <alignment vertical="top" wrapText="1"/>
    </xf>
    <xf numFmtId="0" fontId="6" fillId="33" borderId="57" xfId="0" applyFont="1" applyFill="1" applyBorder="1" applyAlignment="1">
      <alignment horizontal="center" vertical="top" shrinkToFit="1"/>
    </xf>
    <xf numFmtId="3" fontId="18" fillId="0" borderId="10" xfId="42" applyNumberFormat="1" applyFont="1" applyFill="1" applyBorder="1" applyAlignment="1">
      <alignment horizontal="right" vertical="top"/>
    </xf>
    <xf numFmtId="194" fontId="19" fillId="33" borderId="61" xfId="42" applyNumberFormat="1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194" fontId="6" fillId="0" borderId="19" xfId="42" applyFont="1" applyFill="1" applyBorder="1" applyAlignment="1">
      <alignment vertical="top"/>
    </xf>
    <xf numFmtId="43" fontId="6" fillId="0" borderId="19" xfId="0" applyNumberFormat="1" applyFont="1" applyFill="1" applyBorder="1" applyAlignment="1">
      <alignment vertical="top"/>
    </xf>
    <xf numFmtId="194" fontId="5" fillId="0" borderId="23" xfId="42" applyFont="1" applyFill="1" applyBorder="1" applyAlignment="1">
      <alignment vertical="top"/>
    </xf>
    <xf numFmtId="43" fontId="5" fillId="0" borderId="29" xfId="0" applyNumberFormat="1" applyFont="1" applyFill="1" applyBorder="1" applyAlignment="1">
      <alignment vertical="top"/>
    </xf>
    <xf numFmtId="0" fontId="5" fillId="33" borderId="20" xfId="0" applyFont="1" applyFill="1" applyBorder="1" applyAlignment="1">
      <alignment vertical="top" wrapText="1"/>
    </xf>
    <xf numFmtId="194" fontId="6" fillId="0" borderId="31" xfId="42" applyFont="1" applyFill="1" applyBorder="1" applyAlignment="1">
      <alignment vertical="top"/>
    </xf>
    <xf numFmtId="194" fontId="6" fillId="0" borderId="11" xfId="42" applyFont="1" applyFill="1" applyBorder="1" applyAlignment="1">
      <alignment horizontal="center" vertical="top" shrinkToFit="1"/>
    </xf>
    <xf numFmtId="194" fontId="6" fillId="0" borderId="45" xfId="42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194" fontId="5" fillId="33" borderId="56" xfId="42" applyFont="1" applyFill="1" applyBorder="1" applyAlignment="1">
      <alignment vertical="top"/>
    </xf>
    <xf numFmtId="194" fontId="5" fillId="33" borderId="57" xfId="42" applyFont="1" applyFill="1" applyBorder="1" applyAlignment="1">
      <alignment vertical="top"/>
    </xf>
    <xf numFmtId="194" fontId="5" fillId="33" borderId="58" xfId="42" applyFont="1" applyFill="1" applyBorder="1" applyAlignment="1">
      <alignment vertical="top"/>
    </xf>
    <xf numFmtId="236" fontId="18" fillId="0" borderId="23" xfId="42" applyNumberFormat="1" applyFont="1" applyFill="1" applyBorder="1" applyAlignment="1">
      <alignment vertical="top" shrinkToFit="1"/>
    </xf>
    <xf numFmtId="236" fontId="18" fillId="0" borderId="14" xfId="42" applyNumberFormat="1" applyFont="1" applyFill="1" applyBorder="1" applyAlignment="1">
      <alignment vertical="top" shrinkToFit="1"/>
    </xf>
    <xf numFmtId="236" fontId="18" fillId="0" borderId="29" xfId="42" applyNumberFormat="1" applyFont="1" applyFill="1" applyBorder="1" applyAlignment="1">
      <alignment vertical="top" shrinkToFit="1"/>
    </xf>
    <xf numFmtId="194" fontId="6" fillId="0" borderId="50" xfId="42" applyNumberFormat="1" applyFont="1" applyFill="1" applyBorder="1" applyAlignment="1">
      <alignment horizontal="center" vertical="top"/>
    </xf>
    <xf numFmtId="194" fontId="6" fillId="0" borderId="13" xfId="42" applyNumberFormat="1" applyFont="1" applyFill="1" applyBorder="1" applyAlignment="1">
      <alignment horizontal="center" vertical="top"/>
    </xf>
    <xf numFmtId="194" fontId="6" fillId="0" borderId="10" xfId="42" applyNumberFormat="1" applyFont="1" applyFill="1" applyBorder="1" applyAlignment="1">
      <alignment horizontal="center" vertical="top"/>
    </xf>
    <xf numFmtId="194" fontId="6" fillId="0" borderId="11" xfId="42" applyNumberFormat="1" applyFont="1" applyFill="1" applyBorder="1" applyAlignment="1">
      <alignment horizontal="center" vertical="top"/>
    </xf>
    <xf numFmtId="194" fontId="19" fillId="0" borderId="13" xfId="42" applyFont="1" applyFill="1" applyBorder="1" applyAlignment="1">
      <alignment horizontal="center" vertical="top" shrinkToFit="1"/>
    </xf>
    <xf numFmtId="194" fontId="6" fillId="0" borderId="25" xfId="42" applyNumberFormat="1" applyFont="1" applyFill="1" applyBorder="1" applyAlignment="1">
      <alignment horizontal="center" vertical="top"/>
    </xf>
    <xf numFmtId="194" fontId="5" fillId="33" borderId="57" xfId="42" applyFont="1" applyFill="1" applyBorder="1" applyAlignment="1">
      <alignment horizontal="center" vertical="top"/>
    </xf>
    <xf numFmtId="0" fontId="18" fillId="33" borderId="61" xfId="0" applyFont="1" applyFill="1" applyBorder="1" applyAlignment="1">
      <alignment vertical="top"/>
    </xf>
    <xf numFmtId="0" fontId="18" fillId="33" borderId="65" xfId="0" applyFont="1" applyFill="1" applyBorder="1" applyAlignment="1">
      <alignment vertical="top" shrinkToFit="1"/>
    </xf>
    <xf numFmtId="0" fontId="18" fillId="33" borderId="57" xfId="0" applyFont="1" applyFill="1" applyBorder="1" applyAlignment="1">
      <alignment vertical="top"/>
    </xf>
    <xf numFmtId="204" fontId="6" fillId="0" borderId="11" xfId="42" applyNumberFormat="1" applyFont="1" applyFill="1" applyBorder="1" applyAlignment="1">
      <alignment vertical="top" shrinkToFit="1"/>
    </xf>
    <xf numFmtId="204" fontId="6" fillId="0" borderId="13" xfId="42" applyNumberFormat="1" applyFont="1" applyFill="1" applyBorder="1" applyAlignment="1">
      <alignment vertical="top" shrinkToFit="1"/>
    </xf>
    <xf numFmtId="194" fontId="6" fillId="0" borderId="19" xfId="42" applyNumberFormat="1" applyFont="1" applyFill="1" applyBorder="1" applyAlignment="1">
      <alignment vertical="top"/>
    </xf>
    <xf numFmtId="194" fontId="6" fillId="0" borderId="28" xfId="42" applyNumberFormat="1" applyFont="1" applyFill="1" applyBorder="1" applyAlignment="1">
      <alignment vertical="top"/>
    </xf>
    <xf numFmtId="0" fontId="5" fillId="33" borderId="58" xfId="0" applyNumberFormat="1" applyFont="1" applyFill="1" applyBorder="1" applyAlignment="1">
      <alignment vertical="top"/>
    </xf>
    <xf numFmtId="194" fontId="6" fillId="0" borderId="45" xfId="42" applyNumberFormat="1" applyFont="1" applyFill="1" applyBorder="1" applyAlignment="1">
      <alignment vertical="top"/>
    </xf>
    <xf numFmtId="194" fontId="18" fillId="0" borderId="19" xfId="42" applyFont="1" applyFill="1" applyBorder="1" applyAlignment="1">
      <alignment vertical="top"/>
    </xf>
    <xf numFmtId="194" fontId="19" fillId="0" borderId="19" xfId="42" applyFont="1" applyFill="1" applyBorder="1" applyAlignment="1">
      <alignment vertical="top"/>
    </xf>
    <xf numFmtId="43" fontId="6" fillId="33" borderId="58" xfId="0" applyNumberFormat="1" applyFont="1" applyFill="1" applyBorder="1" applyAlignment="1">
      <alignment vertical="top"/>
    </xf>
    <xf numFmtId="0" fontId="5" fillId="33" borderId="26" xfId="0" applyFont="1" applyFill="1" applyBorder="1" applyAlignment="1">
      <alignment vertical="top"/>
    </xf>
    <xf numFmtId="194" fontId="6" fillId="0" borderId="17" xfId="42" applyFont="1" applyFill="1" applyBorder="1" applyAlignment="1">
      <alignment vertical="top"/>
    </xf>
    <xf numFmtId="194" fontId="5" fillId="33" borderId="19" xfId="42" applyNumberFormat="1" applyFont="1" applyFill="1" applyBorder="1" applyAlignment="1">
      <alignment vertical="top"/>
    </xf>
    <xf numFmtId="194" fontId="6" fillId="0" borderId="18" xfId="42" applyNumberFormat="1" applyFont="1" applyBorder="1" applyAlignment="1">
      <alignment vertical="top"/>
    </xf>
    <xf numFmtId="194" fontId="6" fillId="0" borderId="13" xfId="42" applyNumberFormat="1" applyFont="1" applyBorder="1" applyAlignment="1">
      <alignment vertical="top"/>
    </xf>
    <xf numFmtId="194" fontId="6" fillId="0" borderId="19" xfId="42" applyNumberFormat="1" applyFont="1" applyBorder="1" applyAlignment="1">
      <alignment vertical="top"/>
    </xf>
    <xf numFmtId="194" fontId="5" fillId="33" borderId="18" xfId="42" applyFont="1" applyFill="1" applyBorder="1" applyAlignment="1">
      <alignment vertical="top"/>
    </xf>
    <xf numFmtId="194" fontId="5" fillId="33" borderId="19" xfId="42" applyFont="1" applyFill="1" applyBorder="1" applyAlignment="1">
      <alignment vertical="top"/>
    </xf>
    <xf numFmtId="194" fontId="6" fillId="0" borderId="13" xfId="42" applyFont="1" applyFill="1" applyBorder="1" applyAlignment="1">
      <alignment vertical="top" wrapText="1"/>
    </xf>
    <xf numFmtId="194" fontId="6" fillId="0" borderId="19" xfId="42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18" fillId="0" borderId="2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wrapText="1"/>
    </xf>
    <xf numFmtId="194" fontId="6" fillId="0" borderId="20" xfId="42" applyFont="1" applyFill="1" applyBorder="1" applyAlignment="1">
      <alignment/>
    </xf>
    <xf numFmtId="0" fontId="6" fillId="0" borderId="20" xfId="0" applyFont="1" applyFill="1" applyBorder="1" applyAlignment="1">
      <alignment wrapText="1"/>
    </xf>
    <xf numFmtId="194" fontId="6" fillId="0" borderId="20" xfId="42" applyFont="1" applyFill="1" applyBorder="1" applyAlignment="1">
      <alignment wrapText="1"/>
    </xf>
    <xf numFmtId="204" fontId="6" fillId="0" borderId="13" xfId="42" applyNumberFormat="1" applyFont="1" applyFill="1" applyBorder="1" applyAlignment="1">
      <alignment/>
    </xf>
    <xf numFmtId="194" fontId="6" fillId="0" borderId="13" xfId="42" applyFont="1" applyFill="1" applyBorder="1" applyAlignment="1">
      <alignment horizontal="center"/>
    </xf>
    <xf numFmtId="194" fontId="6" fillId="0" borderId="19" xfId="42" applyFont="1" applyFill="1" applyBorder="1" applyAlignment="1">
      <alignment/>
    </xf>
    <xf numFmtId="204" fontId="6" fillId="0" borderId="13" xfId="42" applyNumberFormat="1" applyFont="1" applyFill="1" applyBorder="1" applyAlignment="1">
      <alignment vertical="top" wrapText="1"/>
    </xf>
    <xf numFmtId="194" fontId="6" fillId="0" borderId="13" xfId="42" applyFont="1" applyFill="1" applyBorder="1" applyAlignment="1">
      <alignment horizontal="center" vertical="top" wrapText="1"/>
    </xf>
    <xf numFmtId="194" fontId="5" fillId="33" borderId="26" xfId="42" applyFont="1" applyFill="1" applyBorder="1" applyAlignment="1">
      <alignment vertical="top"/>
    </xf>
    <xf numFmtId="0" fontId="5" fillId="0" borderId="66" xfId="0" applyFont="1" applyBorder="1" applyAlignment="1">
      <alignment vertical="top"/>
    </xf>
    <xf numFmtId="194" fontId="6" fillId="0" borderId="24" xfId="42" applyFont="1" applyBorder="1" applyAlignment="1">
      <alignment vertical="top"/>
    </xf>
    <xf numFmtId="0" fontId="5" fillId="0" borderId="23" xfId="0" applyFont="1" applyBorder="1" applyAlignment="1">
      <alignment vertical="top"/>
    </xf>
    <xf numFmtId="194" fontId="6" fillId="0" borderId="14" xfId="42" applyFont="1" applyBorder="1" applyAlignment="1">
      <alignment vertical="top"/>
    </xf>
    <xf numFmtId="194" fontId="5" fillId="0" borderId="23" xfId="42" applyNumberFormat="1" applyFont="1" applyBorder="1" applyAlignment="1">
      <alignment vertical="top"/>
    </xf>
    <xf numFmtId="194" fontId="5" fillId="0" borderId="14" xfId="42" applyNumberFormat="1" applyFont="1" applyBorder="1" applyAlignment="1">
      <alignment vertical="top"/>
    </xf>
    <xf numFmtId="194" fontId="5" fillId="0" borderId="29" xfId="42" applyNumberFormat="1" applyFont="1" applyBorder="1" applyAlignment="1">
      <alignment vertical="top"/>
    </xf>
    <xf numFmtId="204" fontId="6" fillId="0" borderId="13" xfId="42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center" vertical="center" shrinkToFit="1"/>
    </xf>
    <xf numFmtId="204" fontId="5" fillId="0" borderId="13" xfId="0" applyNumberFormat="1" applyFont="1" applyBorder="1" applyAlignment="1">
      <alignment horizontal="center" vertical="center" shrinkToFit="1"/>
    </xf>
    <xf numFmtId="204" fontId="6" fillId="0" borderId="17" xfId="42" applyNumberFormat="1" applyFont="1" applyFill="1" applyBorder="1" applyAlignment="1">
      <alignment vertical="top"/>
    </xf>
    <xf numFmtId="194" fontId="6" fillId="0" borderId="17" xfId="42" applyFont="1" applyFill="1" applyBorder="1" applyAlignment="1">
      <alignment horizontal="center" vertical="top"/>
    </xf>
    <xf numFmtId="204" fontId="6" fillId="0" borderId="13" xfId="42" applyNumberFormat="1" applyFont="1" applyBorder="1" applyAlignment="1">
      <alignment vertical="justify"/>
    </xf>
    <xf numFmtId="0" fontId="6" fillId="0" borderId="10" xfId="0" applyFont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194" fontId="5" fillId="0" borderId="66" xfId="42" applyFont="1" applyBorder="1" applyAlignment="1">
      <alignment vertical="top"/>
    </xf>
    <xf numFmtId="194" fontId="5" fillId="0" borderId="19" xfId="42" applyFont="1" applyBorder="1" applyAlignment="1">
      <alignment horizontal="center" vertical="center"/>
    </xf>
    <xf numFmtId="194" fontId="5" fillId="0" borderId="43" xfId="42" applyFont="1" applyBorder="1" applyAlignment="1">
      <alignment horizontal="center" vertical="center" wrapText="1"/>
    </xf>
    <xf numFmtId="194" fontId="6" fillId="0" borderId="20" xfId="42" applyFont="1" applyBorder="1" applyAlignment="1">
      <alignment vertical="center"/>
    </xf>
    <xf numFmtId="194" fontId="5" fillId="0" borderId="22" xfId="42" applyFont="1" applyBorder="1" applyAlignment="1">
      <alignment horizontal="center"/>
    </xf>
    <xf numFmtId="194" fontId="5" fillId="0" borderId="29" xfId="42" applyFont="1" applyBorder="1" applyAlignment="1">
      <alignment/>
    </xf>
    <xf numFmtId="194" fontId="5" fillId="0" borderId="67" xfId="42" applyFont="1" applyBorder="1" applyAlignment="1">
      <alignment/>
    </xf>
    <xf numFmtId="194" fontId="5" fillId="0" borderId="68" xfId="42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49" fontId="11" fillId="0" borderId="12" xfId="0" applyNumberFormat="1" applyFont="1" applyBorder="1" applyAlignment="1">
      <alignment vertical="top" wrapText="1"/>
    </xf>
    <xf numFmtId="0" fontId="21" fillId="0" borderId="0" xfId="0" applyFont="1" applyAlignment="1">
      <alignment/>
    </xf>
    <xf numFmtId="0" fontId="10" fillId="0" borderId="35" xfId="0" applyFont="1" applyBorder="1" applyAlignment="1">
      <alignment horizontal="left" vertical="top"/>
    </xf>
    <xf numFmtId="0" fontId="10" fillId="0" borderId="10" xfId="0" applyFont="1" applyBorder="1" applyAlignment="1">
      <alignment horizontal="center" vertical="top"/>
    </xf>
    <xf numFmtId="0" fontId="11" fillId="0" borderId="21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204" fontId="10" fillId="0" borderId="13" xfId="42" applyNumberFormat="1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10" xfId="0" applyFont="1" applyBorder="1" applyAlignment="1">
      <alignment vertical="center" wrapText="1"/>
    </xf>
    <xf numFmtId="204" fontId="10" fillId="0" borderId="12" xfId="42" applyNumberFormat="1" applyFont="1" applyBorder="1" applyAlignment="1">
      <alignment vertical="top"/>
    </xf>
    <xf numFmtId="204" fontId="11" fillId="0" borderId="41" xfId="42" applyNumberFormat="1" applyFont="1" applyBorder="1" applyAlignment="1">
      <alignment vertical="top"/>
    </xf>
    <xf numFmtId="204" fontId="10" fillId="0" borderId="11" xfId="42" applyNumberFormat="1" applyFont="1" applyBorder="1" applyAlignment="1">
      <alignment horizontal="left" vertical="top"/>
    </xf>
    <xf numFmtId="204" fontId="10" fillId="0" borderId="10" xfId="42" applyNumberFormat="1" applyFont="1" applyBorder="1" applyAlignment="1">
      <alignment horizontal="left" vertical="top"/>
    </xf>
    <xf numFmtId="0" fontId="11" fillId="0" borderId="42" xfId="0" applyFont="1" applyBorder="1" applyAlignment="1">
      <alignment vertical="top" wrapText="1"/>
    </xf>
    <xf numFmtId="0" fontId="11" fillId="0" borderId="43" xfId="0" applyFont="1" applyBorder="1" applyAlignment="1">
      <alignment vertical="top" wrapText="1"/>
    </xf>
    <xf numFmtId="0" fontId="11" fillId="0" borderId="35" xfId="0" applyFont="1" applyBorder="1" applyAlignment="1">
      <alignment vertical="top" wrapText="1"/>
    </xf>
    <xf numFmtId="0" fontId="11" fillId="0" borderId="44" xfId="0" applyFont="1" applyBorder="1" applyAlignment="1">
      <alignment vertical="top" wrapText="1"/>
    </xf>
    <xf numFmtId="0" fontId="10" fillId="0" borderId="41" xfId="0" applyFont="1" applyBorder="1" applyAlignment="1">
      <alignment vertical="top" wrapText="1"/>
    </xf>
    <xf numFmtId="214" fontId="6" fillId="0" borderId="0" xfId="42" applyNumberFormat="1" applyFont="1" applyFill="1" applyAlignment="1">
      <alignment/>
    </xf>
    <xf numFmtId="0" fontId="6" fillId="0" borderId="42" xfId="0" applyFont="1" applyFill="1" applyBorder="1" applyAlignment="1">
      <alignment vertical="top"/>
    </xf>
    <xf numFmtId="194" fontId="18" fillId="0" borderId="0" xfId="0" applyNumberFormat="1" applyFont="1" applyFill="1" applyBorder="1" applyAlignment="1">
      <alignment vertical="top"/>
    </xf>
    <xf numFmtId="0" fontId="5" fillId="0" borderId="20" xfId="0" applyFont="1" applyFill="1" applyBorder="1" applyAlignment="1">
      <alignment vertical="top"/>
    </xf>
    <xf numFmtId="0" fontId="5" fillId="0" borderId="2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/>
    </xf>
    <xf numFmtId="0" fontId="5" fillId="0" borderId="66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33" borderId="61" xfId="0" applyFont="1" applyFill="1" applyBorder="1" applyAlignment="1">
      <alignment horizontal="center" vertical="top" shrinkToFit="1"/>
    </xf>
    <xf numFmtId="0" fontId="5" fillId="33" borderId="65" xfId="0" applyFont="1" applyFill="1" applyBorder="1" applyAlignment="1">
      <alignment horizontal="center" vertical="top" shrinkToFit="1"/>
    </xf>
    <xf numFmtId="0" fontId="5" fillId="33" borderId="61" xfId="0" applyFont="1" applyFill="1" applyBorder="1" applyAlignment="1">
      <alignment vertical="top" shrinkToFit="1"/>
    </xf>
    <xf numFmtId="0" fontId="0" fillId="0" borderId="65" xfId="0" applyBorder="1" applyAlignment="1">
      <alignment vertical="top" shrinkToFit="1"/>
    </xf>
    <xf numFmtId="0" fontId="17" fillId="0" borderId="0" xfId="0" applyFont="1" applyFill="1" applyAlignment="1">
      <alignment horizontal="center" vertical="center"/>
    </xf>
    <xf numFmtId="0" fontId="19" fillId="0" borderId="69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194" fontId="10" fillId="0" borderId="0" xfId="42" applyFont="1" applyAlignment="1">
      <alignment horizontal="center"/>
    </xf>
    <xf numFmtId="194" fontId="5" fillId="0" borderId="35" xfId="42" applyFont="1" applyBorder="1" applyAlignment="1">
      <alignment horizontal="center" vertical="center" wrapText="1"/>
    </xf>
    <xf numFmtId="194" fontId="5" fillId="0" borderId="42" xfId="42" applyFont="1" applyBorder="1" applyAlignment="1">
      <alignment horizontal="center" vertical="center" wrapText="1"/>
    </xf>
    <xf numFmtId="194" fontId="5" fillId="0" borderId="26" xfId="42" applyFont="1" applyBorder="1" applyAlignment="1">
      <alignment horizontal="center"/>
    </xf>
    <xf numFmtId="194" fontId="5" fillId="0" borderId="17" xfId="42" applyFont="1" applyBorder="1" applyAlignment="1">
      <alignment horizontal="center"/>
    </xf>
    <xf numFmtId="194" fontId="5" fillId="0" borderId="27" xfId="42" applyFont="1" applyBorder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34" borderId="18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194" fontId="5" fillId="0" borderId="19" xfId="42" applyFont="1" applyBorder="1" applyAlignment="1">
      <alignment horizontal="center" vertical="center" wrapText="1"/>
    </xf>
    <xf numFmtId="194" fontId="5" fillId="0" borderId="18" xfId="42" applyFont="1" applyBorder="1" applyAlignment="1">
      <alignment horizontal="center" vertical="center"/>
    </xf>
    <xf numFmtId="194" fontId="5" fillId="0" borderId="13" xfId="42" applyFont="1" applyBorder="1" applyAlignment="1">
      <alignment horizontal="center" vertical="center"/>
    </xf>
    <xf numFmtId="194" fontId="5" fillId="0" borderId="20" xfId="42" applyFont="1" applyBorder="1" applyAlignment="1">
      <alignment horizontal="center" vertical="center" wrapText="1"/>
    </xf>
    <xf numFmtId="194" fontId="8" fillId="0" borderId="0" xfId="42" applyFont="1" applyAlignment="1">
      <alignment horizontal="center"/>
    </xf>
    <xf numFmtId="194" fontId="5" fillId="0" borderId="37" xfId="42" applyFont="1" applyBorder="1" applyAlignment="1">
      <alignment horizontal="center" vertical="center" wrapText="1"/>
    </xf>
    <xf numFmtId="194" fontId="5" fillId="0" borderId="50" xfId="42" applyFont="1" applyBorder="1" applyAlignment="1">
      <alignment horizontal="center" vertical="center"/>
    </xf>
    <xf numFmtId="194" fontId="5" fillId="0" borderId="49" xfId="42" applyFont="1" applyBorder="1" applyAlignment="1">
      <alignment horizontal="center" vertical="center"/>
    </xf>
    <xf numFmtId="194" fontId="5" fillId="0" borderId="53" xfId="42" applyFont="1" applyBorder="1" applyAlignment="1">
      <alignment horizontal="center" vertical="center"/>
    </xf>
    <xf numFmtId="194" fontId="5" fillId="0" borderId="62" xfId="42" applyFont="1" applyBorder="1" applyAlignment="1">
      <alignment horizontal="center" vertical="center"/>
    </xf>
    <xf numFmtId="194" fontId="5" fillId="0" borderId="71" xfId="42" applyFont="1" applyBorder="1" applyAlignment="1">
      <alignment horizontal="center" vertical="center"/>
    </xf>
    <xf numFmtId="194" fontId="5" fillId="0" borderId="26" xfId="42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194" fontId="5" fillId="0" borderId="13" xfId="42" applyFont="1" applyBorder="1" applyAlignment="1">
      <alignment horizontal="center" vertical="center" wrapText="1"/>
    </xf>
    <xf numFmtId="194" fontId="5" fillId="0" borderId="20" xfId="42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94" fontId="5" fillId="0" borderId="72" xfId="42" applyFont="1" applyBorder="1" applyAlignment="1">
      <alignment horizontal="center" vertical="center" wrapText="1"/>
    </xf>
    <xf numFmtId="194" fontId="5" fillId="0" borderId="73" xfId="42" applyFont="1" applyBorder="1" applyAlignment="1">
      <alignment horizontal="center" vertical="center" wrapText="1"/>
    </xf>
    <xf numFmtId="194" fontId="5" fillId="0" borderId="22" xfId="42" applyFont="1" applyBorder="1" applyAlignment="1">
      <alignment horizontal="center" vertical="top"/>
    </xf>
    <xf numFmtId="194" fontId="5" fillId="0" borderId="68" xfId="42" applyFont="1" applyBorder="1" applyAlignment="1">
      <alignment horizontal="center" vertical="top"/>
    </xf>
    <xf numFmtId="194" fontId="5" fillId="0" borderId="0" xfId="42" applyFont="1" applyAlignment="1">
      <alignment horizontal="center"/>
    </xf>
    <xf numFmtId="194" fontId="5" fillId="0" borderId="48" xfId="42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41.421875" style="20" customWidth="1"/>
    <col min="2" max="5" width="19.57421875" style="20" customWidth="1"/>
    <col min="6" max="6" width="9.00390625" style="20" customWidth="1"/>
    <col min="7" max="16384" width="9.00390625" style="20" customWidth="1"/>
  </cols>
  <sheetData>
    <row r="1" ht="29.25">
      <c r="E1" s="147" t="s">
        <v>79</v>
      </c>
    </row>
    <row r="2" spans="1:5" ht="21">
      <c r="A2" s="19" t="s">
        <v>188</v>
      </c>
      <c r="E2" s="33" t="s">
        <v>142</v>
      </c>
    </row>
    <row r="3" spans="1:5" ht="21">
      <c r="A3" s="23" t="s">
        <v>83</v>
      </c>
      <c r="B3" s="23" t="s">
        <v>84</v>
      </c>
      <c r="C3" s="23" t="s">
        <v>85</v>
      </c>
      <c r="D3" s="23" t="s">
        <v>86</v>
      </c>
      <c r="E3" s="23" t="s">
        <v>87</v>
      </c>
    </row>
    <row r="4" spans="1:5" ht="21">
      <c r="A4" s="24" t="s">
        <v>177</v>
      </c>
      <c r="B4" s="237">
        <v>281415535.59</v>
      </c>
      <c r="C4" s="237" t="s">
        <v>201</v>
      </c>
      <c r="D4" s="237">
        <v>8643258.03</v>
      </c>
      <c r="E4" s="25">
        <f aca="true" t="shared" si="0" ref="E4:E13">SUM(B4:D4)</f>
        <v>290058793.61999995</v>
      </c>
    </row>
    <row r="5" spans="1:5" ht="21">
      <c r="A5" s="24" t="s">
        <v>178</v>
      </c>
      <c r="B5" s="237" t="s">
        <v>201</v>
      </c>
      <c r="C5" s="237" t="s">
        <v>201</v>
      </c>
      <c r="D5" s="237">
        <v>26559563.37</v>
      </c>
      <c r="E5" s="25">
        <f t="shared" si="0"/>
        <v>26559563.37</v>
      </c>
    </row>
    <row r="6" spans="1:5" ht="21">
      <c r="A6" s="24" t="s">
        <v>179</v>
      </c>
      <c r="B6" s="237">
        <f>113601407.45-834660.22</f>
        <v>112766747.23</v>
      </c>
      <c r="C6" s="237">
        <v>0</v>
      </c>
      <c r="D6" s="237">
        <v>445822.15</v>
      </c>
      <c r="E6" s="25">
        <f t="shared" si="0"/>
        <v>113212569.38000001</v>
      </c>
    </row>
    <row r="7" spans="1:5" ht="21">
      <c r="A7" s="24" t="s">
        <v>180</v>
      </c>
      <c r="B7" s="237">
        <v>47019236.01</v>
      </c>
      <c r="C7" s="237" t="s">
        <v>201</v>
      </c>
      <c r="D7" s="237">
        <v>1583118.1</v>
      </c>
      <c r="E7" s="25">
        <f t="shared" si="0"/>
        <v>48602354.11</v>
      </c>
    </row>
    <row r="8" spans="1:5" ht="21">
      <c r="A8" s="24" t="s">
        <v>181</v>
      </c>
      <c r="B8" s="237">
        <v>9464031.35</v>
      </c>
      <c r="C8" s="237" t="s">
        <v>201</v>
      </c>
      <c r="D8" s="237" t="s">
        <v>201</v>
      </c>
      <c r="E8" s="25">
        <f t="shared" si="0"/>
        <v>9464031.35</v>
      </c>
    </row>
    <row r="9" spans="1:5" ht="21">
      <c r="A9" s="24" t="s">
        <v>182</v>
      </c>
      <c r="B9" s="237">
        <v>7329265.69</v>
      </c>
      <c r="C9" s="237" t="s">
        <v>201</v>
      </c>
      <c r="D9" s="237" t="s">
        <v>201</v>
      </c>
      <c r="E9" s="25">
        <f t="shared" si="0"/>
        <v>7329265.69</v>
      </c>
    </row>
    <row r="10" spans="1:5" ht="21">
      <c r="A10" s="24" t="s">
        <v>183</v>
      </c>
      <c r="B10" s="237">
        <v>0</v>
      </c>
      <c r="C10" s="237">
        <v>0</v>
      </c>
      <c r="D10" s="237">
        <v>0</v>
      </c>
      <c r="E10" s="25">
        <f t="shared" si="0"/>
        <v>0</v>
      </c>
    </row>
    <row r="11" spans="1:5" ht="21">
      <c r="A11" s="24" t="s">
        <v>184</v>
      </c>
      <c r="B11" s="237">
        <f>9705150.72-126965.62</f>
        <v>9578185.100000001</v>
      </c>
      <c r="C11" s="237">
        <v>0</v>
      </c>
      <c r="D11" s="237" t="s">
        <v>201</v>
      </c>
      <c r="E11" s="25">
        <f t="shared" si="0"/>
        <v>9578185.100000001</v>
      </c>
    </row>
    <row r="12" spans="1:5" ht="21">
      <c r="A12" s="24" t="s">
        <v>185</v>
      </c>
      <c r="B12" s="237">
        <f>52512278.44+4865254.28</f>
        <v>57377532.72</v>
      </c>
      <c r="C12" s="237">
        <v>0</v>
      </c>
      <c r="D12" s="237">
        <v>792547.01</v>
      </c>
      <c r="E12" s="25">
        <f t="shared" si="0"/>
        <v>58170079.73</v>
      </c>
    </row>
    <row r="13" spans="1:5" ht="21">
      <c r="A13" s="24" t="s">
        <v>186</v>
      </c>
      <c r="B13" s="237">
        <v>0</v>
      </c>
      <c r="C13" s="237">
        <v>0</v>
      </c>
      <c r="D13" s="237">
        <v>0</v>
      </c>
      <c r="E13" s="25">
        <f t="shared" si="0"/>
        <v>0</v>
      </c>
    </row>
    <row r="14" spans="1:5" ht="21.75" thickBot="1">
      <c r="A14" s="26" t="s">
        <v>88</v>
      </c>
      <c r="B14" s="27">
        <f>SUM(B4:B13)</f>
        <v>524950533.69000006</v>
      </c>
      <c r="C14" s="27">
        <f>SUM(C4:C13)</f>
        <v>0</v>
      </c>
      <c r="D14" s="27">
        <f>SUM(D4:D13)</f>
        <v>38024308.66</v>
      </c>
      <c r="E14" s="27">
        <f>SUM(E4:E13)</f>
        <v>562974842.35</v>
      </c>
    </row>
    <row r="15" spans="1:5" ht="21" customHeight="1" thickTop="1">
      <c r="A15" s="21" t="s">
        <v>103</v>
      </c>
      <c r="B15" s="22"/>
      <c r="C15" s="22"/>
      <c r="D15" s="22"/>
      <c r="E15" s="22"/>
    </row>
    <row r="16" spans="1:5" s="21" customFormat="1" ht="21" customHeight="1">
      <c r="A16" s="21" t="s">
        <v>104</v>
      </c>
      <c r="B16" s="42"/>
      <c r="C16" s="42"/>
      <c r="D16" s="42"/>
      <c r="E16" s="29">
        <v>3289363706.259998</v>
      </c>
    </row>
    <row r="17" spans="1:4" s="21" customFormat="1" ht="20.25" customHeight="1">
      <c r="A17" s="21" t="s">
        <v>166</v>
      </c>
      <c r="B17" s="43"/>
      <c r="C17" s="42"/>
      <c r="D17" s="29">
        <f>SUM(D18:D39)</f>
        <v>2726388863.91</v>
      </c>
    </row>
    <row r="18" spans="1:4" ht="20.25" customHeight="1">
      <c r="A18" s="31" t="s">
        <v>157</v>
      </c>
      <c r="D18" s="30">
        <v>62923853.04000001</v>
      </c>
    </row>
    <row r="19" spans="1:4" ht="20.25" customHeight="1">
      <c r="A19" s="31" t="s">
        <v>158</v>
      </c>
      <c r="D19" s="30">
        <v>138360</v>
      </c>
    </row>
    <row r="20" spans="1:4" ht="20.25" customHeight="1">
      <c r="A20" s="31" t="s">
        <v>159</v>
      </c>
      <c r="D20" s="30">
        <v>1400263.2</v>
      </c>
    </row>
    <row r="21" spans="1:4" ht="20.25" customHeight="1">
      <c r="A21" s="31" t="s">
        <v>160</v>
      </c>
      <c r="D21" s="30">
        <v>5787780</v>
      </c>
    </row>
    <row r="22" spans="1:4" ht="20.25" customHeight="1">
      <c r="A22" s="31" t="s">
        <v>161</v>
      </c>
      <c r="D22" s="30">
        <v>1212594</v>
      </c>
    </row>
    <row r="23" spans="1:4" ht="20.25" customHeight="1">
      <c r="A23" s="31" t="s">
        <v>162</v>
      </c>
      <c r="D23" s="30">
        <v>862431.5</v>
      </c>
    </row>
    <row r="24" spans="1:4" ht="20.25" customHeight="1">
      <c r="A24" s="31" t="s">
        <v>189</v>
      </c>
      <c r="D24" s="30">
        <v>7646985.4</v>
      </c>
    </row>
    <row r="25" spans="1:4" ht="20.25" customHeight="1">
      <c r="A25" s="31" t="s">
        <v>163</v>
      </c>
      <c r="D25" s="30">
        <v>35412.18</v>
      </c>
    </row>
    <row r="26" spans="1:4" ht="20.25" customHeight="1">
      <c r="A26" s="31" t="s">
        <v>164</v>
      </c>
      <c r="D26" s="30">
        <v>7579560</v>
      </c>
    </row>
    <row r="27" spans="1:4" ht="20.25" customHeight="1">
      <c r="A27" s="31" t="s">
        <v>190</v>
      </c>
      <c r="D27" s="30">
        <v>2286714</v>
      </c>
    </row>
    <row r="28" spans="1:4" ht="20.25" customHeight="1">
      <c r="A28" s="31" t="s">
        <v>191</v>
      </c>
      <c r="D28" s="30">
        <v>236608</v>
      </c>
    </row>
    <row r="29" spans="1:4" ht="20.25" customHeight="1">
      <c r="A29" s="31" t="s">
        <v>192</v>
      </c>
      <c r="D29" s="30">
        <v>13335800.6</v>
      </c>
    </row>
    <row r="30" spans="1:4" ht="20.25" customHeight="1">
      <c r="A30" s="31" t="s">
        <v>193</v>
      </c>
      <c r="D30" s="30">
        <v>2645829.95</v>
      </c>
    </row>
    <row r="31" spans="1:4" ht="20.25" customHeight="1">
      <c r="A31" s="31" t="s">
        <v>194</v>
      </c>
      <c r="D31" s="30">
        <v>752000</v>
      </c>
    </row>
    <row r="32" spans="1:4" ht="20.25" customHeight="1">
      <c r="A32" s="31" t="s">
        <v>195</v>
      </c>
      <c r="D32" s="30">
        <v>55948.24</v>
      </c>
    </row>
    <row r="33" spans="1:4" ht="20.25" customHeight="1">
      <c r="A33" s="31" t="s">
        <v>196</v>
      </c>
      <c r="D33" s="30">
        <v>9659024.369999995</v>
      </c>
    </row>
    <row r="34" spans="1:4" ht="20.25" customHeight="1">
      <c r="A34" s="31" t="s">
        <v>197</v>
      </c>
      <c r="D34" s="30">
        <v>1181946.91</v>
      </c>
    </row>
    <row r="35" spans="1:4" ht="20.25" customHeight="1">
      <c r="A35" s="31" t="s">
        <v>198</v>
      </c>
      <c r="D35" s="30">
        <v>2831449.37</v>
      </c>
    </row>
    <row r="36" spans="1:4" ht="20.25" customHeight="1">
      <c r="A36" s="31" t="s">
        <v>199</v>
      </c>
      <c r="D36" s="30">
        <v>1206295.32</v>
      </c>
    </row>
    <row r="37" spans="1:4" ht="20.25" customHeight="1">
      <c r="A37" s="31" t="s">
        <v>200</v>
      </c>
      <c r="D37" s="30">
        <v>5469907.83</v>
      </c>
    </row>
    <row r="38" spans="1:4" ht="20.25" customHeight="1">
      <c r="A38" s="31" t="s">
        <v>165</v>
      </c>
      <c r="D38" s="30">
        <v>100000000</v>
      </c>
    </row>
    <row r="39" spans="1:4" ht="20.25" customHeight="1">
      <c r="A39" s="31" t="s">
        <v>176</v>
      </c>
      <c r="D39" s="30">
        <v>2499140100</v>
      </c>
    </row>
    <row r="40" spans="1:5" s="21" customFormat="1" ht="20.25" customHeight="1" thickBot="1">
      <c r="A40" s="21" t="s">
        <v>105</v>
      </c>
      <c r="E40" s="32">
        <f>+E16-D17</f>
        <v>562974842.349998</v>
      </c>
    </row>
    <row r="41" ht="21.75" thickTop="1"/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5.140625" style="123" customWidth="1"/>
    <col min="2" max="2" width="60.00390625" style="123" customWidth="1"/>
    <col min="3" max="3" width="73.7109375" style="123" customWidth="1"/>
    <col min="4" max="16384" width="9.140625" style="123" customWidth="1"/>
  </cols>
  <sheetData>
    <row r="1" ht="23.25">
      <c r="A1" s="124" t="s">
        <v>152</v>
      </c>
    </row>
    <row r="2" ht="23.25">
      <c r="B2" s="123" t="s">
        <v>155</v>
      </c>
    </row>
    <row r="3" spans="1:3" s="149" customFormat="1" ht="23.25">
      <c r="A3" s="652" t="s">
        <v>67</v>
      </c>
      <c r="B3" s="653"/>
      <c r="C3" s="150" t="s">
        <v>65</v>
      </c>
    </row>
    <row r="4" spans="1:3" s="149" customFormat="1" ht="23.25">
      <c r="A4" s="151" t="s">
        <v>111</v>
      </c>
      <c r="B4" s="186"/>
      <c r="C4" s="187"/>
    </row>
    <row r="5" spans="1:3" s="149" customFormat="1" ht="24" thickBot="1">
      <c r="A5" s="194">
        <v>1</v>
      </c>
      <c r="B5" s="189" t="s">
        <v>314</v>
      </c>
      <c r="C5" s="159"/>
    </row>
    <row r="6" spans="1:3" s="149" customFormat="1" ht="23.25">
      <c r="A6" s="178" t="s">
        <v>113</v>
      </c>
      <c r="B6" s="190"/>
      <c r="C6" s="187"/>
    </row>
    <row r="7" spans="1:3" s="149" customFormat="1" ht="24" thickBot="1">
      <c r="A7" s="194">
        <v>2</v>
      </c>
      <c r="B7" s="189" t="s">
        <v>80</v>
      </c>
      <c r="C7" s="159"/>
    </row>
    <row r="8" spans="1:3" s="149" customFormat="1" ht="23.25">
      <c r="A8" s="151" t="s">
        <v>112</v>
      </c>
      <c r="B8" s="152"/>
      <c r="C8" s="153"/>
    </row>
    <row r="9" spans="1:3" s="149" customFormat="1" ht="24" thickBot="1">
      <c r="A9" s="194">
        <v>3</v>
      </c>
      <c r="B9" s="158" t="s">
        <v>315</v>
      </c>
      <c r="C9" s="175"/>
    </row>
    <row r="10" spans="1:3" s="149" customFormat="1" ht="23.25">
      <c r="A10" s="151" t="s">
        <v>114</v>
      </c>
      <c r="B10" s="186"/>
      <c r="C10" s="187"/>
    </row>
    <row r="11" spans="1:3" s="149" customFormat="1" ht="23.25">
      <c r="A11" s="192">
        <v>5</v>
      </c>
      <c r="B11" s="193" t="s">
        <v>81</v>
      </c>
      <c r="C11" s="172"/>
    </row>
    <row r="12" spans="1:3" s="149" customFormat="1" ht="70.5" thickBot="1">
      <c r="A12" s="194">
        <v>6</v>
      </c>
      <c r="B12" s="189" t="s">
        <v>82</v>
      </c>
      <c r="C12" s="624" t="s">
        <v>0</v>
      </c>
    </row>
    <row r="13" spans="1:3" s="149" customFormat="1" ht="23.25">
      <c r="A13" s="151" t="s">
        <v>203</v>
      </c>
      <c r="B13" s="186"/>
      <c r="C13" s="187"/>
    </row>
    <row r="14" spans="1:3" s="149" customFormat="1" ht="24" thickBot="1">
      <c r="A14" s="194">
        <v>4</v>
      </c>
      <c r="B14" s="189" t="s">
        <v>316</v>
      </c>
      <c r="C14" s="159"/>
    </row>
    <row r="15" spans="1:3" s="149" customFormat="1" ht="23.25">
      <c r="A15" s="151" t="s">
        <v>115</v>
      </c>
      <c r="B15" s="186"/>
      <c r="C15" s="187"/>
    </row>
    <row r="16" spans="1:3" s="149" customFormat="1" ht="23.25">
      <c r="A16" s="191">
        <v>7</v>
      </c>
      <c r="B16" s="190" t="s">
        <v>68</v>
      </c>
      <c r="C16" s="156"/>
    </row>
    <row r="17" spans="1:3" s="149" customFormat="1" ht="24" thickBot="1">
      <c r="A17" s="188"/>
      <c r="B17" s="189"/>
      <c r="C17" s="159"/>
    </row>
  </sheetData>
  <sheetProtection/>
  <mergeCells count="1">
    <mergeCell ref="A3:B3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87"/>
  <sheetViews>
    <sheetView zoomScalePageLayoutView="0" workbookViewId="0" topLeftCell="F37">
      <selection activeCell="H26" sqref="H26"/>
    </sheetView>
  </sheetViews>
  <sheetFormatPr defaultColWidth="9.140625" defaultRowHeight="12.75"/>
  <cols>
    <col min="1" max="1" width="2.8515625" style="38" customWidth="1"/>
    <col min="2" max="2" width="19.28125" style="38" customWidth="1"/>
    <col min="3" max="3" width="13.140625" style="38" customWidth="1"/>
    <col min="4" max="4" width="6.421875" style="38" customWidth="1"/>
    <col min="5" max="5" width="12.7109375" style="38" customWidth="1"/>
    <col min="6" max="6" width="13.00390625" style="38" customWidth="1"/>
    <col min="7" max="7" width="13.28125" style="38" customWidth="1"/>
    <col min="8" max="8" width="5.140625" style="480" customWidth="1"/>
    <col min="9" max="9" width="6.28125" style="479" customWidth="1"/>
    <col min="10" max="10" width="12.140625" style="38" customWidth="1"/>
    <col min="11" max="11" width="2.57421875" style="38" customWidth="1"/>
    <col min="12" max="12" width="19.421875" style="38" customWidth="1"/>
    <col min="13" max="13" width="14.00390625" style="38" bestFit="1" customWidth="1"/>
    <col min="14" max="14" width="6.28125" style="38" customWidth="1"/>
    <col min="15" max="16" width="12.00390625" style="38" bestFit="1" customWidth="1"/>
    <col min="17" max="17" width="12.8515625" style="38" bestFit="1" customWidth="1"/>
    <col min="18" max="18" width="4.421875" style="480" customWidth="1"/>
    <col min="19" max="19" width="6.421875" style="479" customWidth="1"/>
    <col min="20" max="20" width="11.7109375" style="38" customWidth="1"/>
    <col min="21" max="21" width="6.28125" style="38" customWidth="1"/>
    <col min="22" max="22" width="6.140625" style="38" customWidth="1"/>
    <col min="23" max="23" width="7.7109375" style="38" customWidth="1"/>
    <col min="24" max="16384" width="9.140625" style="38" customWidth="1"/>
  </cols>
  <sheetData>
    <row r="1" spans="1:23" s="461" customFormat="1" ht="23.25">
      <c r="A1" s="664" t="s">
        <v>280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</row>
    <row r="2" spans="1:19" s="461" customFormat="1" ht="24" thickBot="1">
      <c r="A2" s="462" t="s">
        <v>322</v>
      </c>
      <c r="B2" s="462"/>
      <c r="H2" s="463"/>
      <c r="I2" s="464"/>
      <c r="R2" s="463"/>
      <c r="S2" s="464"/>
    </row>
    <row r="3" spans="1:23" ht="21">
      <c r="A3" s="662" t="s">
        <v>308</v>
      </c>
      <c r="B3" s="663"/>
      <c r="C3" s="660" t="s">
        <v>252</v>
      </c>
      <c r="D3" s="660"/>
      <c r="E3" s="660"/>
      <c r="F3" s="660"/>
      <c r="G3" s="660"/>
      <c r="H3" s="660"/>
      <c r="I3" s="660"/>
      <c r="J3" s="661"/>
      <c r="K3" s="662" t="s">
        <v>323</v>
      </c>
      <c r="L3" s="663"/>
      <c r="M3" s="660" t="s">
        <v>283</v>
      </c>
      <c r="N3" s="660"/>
      <c r="O3" s="660"/>
      <c r="P3" s="660"/>
      <c r="Q3" s="660"/>
      <c r="R3" s="660"/>
      <c r="S3" s="660"/>
      <c r="T3" s="661"/>
      <c r="U3" s="665" t="s">
        <v>146</v>
      </c>
      <c r="V3" s="666"/>
      <c r="W3" s="667"/>
    </row>
    <row r="4" spans="1:23" ht="105">
      <c r="A4" s="662"/>
      <c r="B4" s="663"/>
      <c r="C4" s="39" t="s">
        <v>84</v>
      </c>
      <c r="D4" s="39" t="s">
        <v>85</v>
      </c>
      <c r="E4" s="39" t="s">
        <v>86</v>
      </c>
      <c r="F4" s="39" t="s">
        <v>95</v>
      </c>
      <c r="G4" s="39" t="s">
        <v>96</v>
      </c>
      <c r="H4" s="588" t="s">
        <v>102</v>
      </c>
      <c r="I4" s="39" t="s">
        <v>99</v>
      </c>
      <c r="J4" s="485" t="s">
        <v>109</v>
      </c>
      <c r="K4" s="662"/>
      <c r="L4" s="663"/>
      <c r="M4" s="39" t="s">
        <v>84</v>
      </c>
      <c r="N4" s="39" t="s">
        <v>85</v>
      </c>
      <c r="O4" s="39" t="s">
        <v>86</v>
      </c>
      <c r="P4" s="39" t="s">
        <v>95</v>
      </c>
      <c r="Q4" s="39" t="s">
        <v>96</v>
      </c>
      <c r="R4" s="589" t="s">
        <v>102</v>
      </c>
      <c r="S4" s="39" t="s">
        <v>99</v>
      </c>
      <c r="T4" s="485" t="s">
        <v>109</v>
      </c>
      <c r="U4" s="484" t="s">
        <v>147</v>
      </c>
      <c r="V4" s="39" t="s">
        <v>148</v>
      </c>
      <c r="W4" s="485" t="s">
        <v>149</v>
      </c>
    </row>
    <row r="5" spans="1:23" s="465" customFormat="1" ht="21">
      <c r="A5" s="579" t="s">
        <v>111</v>
      </c>
      <c r="B5" s="472"/>
      <c r="C5" s="473">
        <v>62728560.63578948</v>
      </c>
      <c r="D5" s="473">
        <v>0</v>
      </c>
      <c r="E5" s="473">
        <v>3495834.6963157887</v>
      </c>
      <c r="F5" s="473">
        <v>3341238.3</v>
      </c>
      <c r="G5" s="473">
        <v>69565633.63210526</v>
      </c>
      <c r="H5" s="473"/>
      <c r="I5" s="475"/>
      <c r="J5" s="565"/>
      <c r="K5" s="564" t="s">
        <v>111</v>
      </c>
      <c r="L5" s="473"/>
      <c r="M5" s="473">
        <f>+'ตารางที่ 5'!C4</f>
        <v>57579633.40297297</v>
      </c>
      <c r="N5" s="473">
        <f>+'ตารางที่ 5'!D4</f>
        <v>0</v>
      </c>
      <c r="O5" s="473">
        <f>+'ตารางที่ 5'!E4</f>
        <v>4835849.653163752</v>
      </c>
      <c r="P5" s="473">
        <f>+'ตารางที่ 5'!F4</f>
        <v>6269240.489484029</v>
      </c>
      <c r="Q5" s="473">
        <f>+'ตารางที่ 5'!G4</f>
        <v>68684723.54562075</v>
      </c>
      <c r="R5" s="474"/>
      <c r="S5" s="475"/>
      <c r="T5" s="565"/>
      <c r="U5" s="487"/>
      <c r="V5" s="488"/>
      <c r="W5" s="560"/>
    </row>
    <row r="6" spans="1:23" s="466" customFormat="1" ht="105">
      <c r="A6" s="568">
        <v>1</v>
      </c>
      <c r="B6" s="126" t="s">
        <v>59</v>
      </c>
      <c r="C6" s="52">
        <v>11629941.315618211</v>
      </c>
      <c r="D6" s="52">
        <v>0</v>
      </c>
      <c r="E6" s="52">
        <v>635734.0771316842</v>
      </c>
      <c r="F6" s="52">
        <v>550431.4439040001</v>
      </c>
      <c r="G6" s="52">
        <v>12816106.836653896</v>
      </c>
      <c r="H6" s="45">
        <v>1</v>
      </c>
      <c r="I6" s="54" t="s">
        <v>2</v>
      </c>
      <c r="J6" s="83">
        <v>12816106.836653896</v>
      </c>
      <c r="K6" s="568">
        <v>1</v>
      </c>
      <c r="L6" s="126" t="s">
        <v>59</v>
      </c>
      <c r="M6" s="52">
        <f>+'ตารางที่ 5'!C5</f>
        <v>10781299.827567568</v>
      </c>
      <c r="N6" s="52">
        <f>+'ตารางที่ 5'!D5</f>
        <v>0</v>
      </c>
      <c r="O6" s="52">
        <f>+'ตารางที่ 5'!E5</f>
        <v>943714.0847376788</v>
      </c>
      <c r="P6" s="52">
        <f>+'ตารางที่ 5'!F5</f>
        <v>1160378.36992629</v>
      </c>
      <c r="Q6" s="52">
        <f>+'ตารางที่ 5'!G5</f>
        <v>12885392.282231538</v>
      </c>
      <c r="R6" s="45">
        <f>+'ตารางที่ 5'!H5</f>
        <v>1</v>
      </c>
      <c r="S6" s="54" t="str">
        <f>+'ตารางที่ 5'!I5</f>
        <v>เล่ม</v>
      </c>
      <c r="T6" s="83">
        <f>+'ตารางที่ 5'!J5</f>
        <v>12885392.282231538</v>
      </c>
      <c r="U6" s="498">
        <f>+Q6/G6*100-100</f>
        <v>0.5406122659611867</v>
      </c>
      <c r="V6" s="369">
        <f>+R6/H6*100-100</f>
        <v>0</v>
      </c>
      <c r="W6" s="370">
        <f>+T6/J6*100-100</f>
        <v>0.5406122659611867</v>
      </c>
    </row>
    <row r="7" spans="1:23" s="466" customFormat="1" ht="42">
      <c r="A7" s="568">
        <v>2</v>
      </c>
      <c r="B7" s="126" t="s">
        <v>60</v>
      </c>
      <c r="C7" s="52">
        <v>11671536.87651921</v>
      </c>
      <c r="D7" s="52">
        <v>0</v>
      </c>
      <c r="E7" s="52">
        <v>637858.9496186841</v>
      </c>
      <c r="F7" s="52">
        <v>551570.98776</v>
      </c>
      <c r="G7" s="52">
        <v>12860966.813897895</v>
      </c>
      <c r="H7" s="45">
        <v>1</v>
      </c>
      <c r="I7" s="54" t="s">
        <v>2</v>
      </c>
      <c r="J7" s="83">
        <v>12860966.813897895</v>
      </c>
      <c r="K7" s="568">
        <v>2</v>
      </c>
      <c r="L7" s="126" t="s">
        <v>60</v>
      </c>
      <c r="M7" s="52">
        <f>+'ตารางที่ 5'!C6</f>
        <v>10821132.877567569</v>
      </c>
      <c r="N7" s="52">
        <f>+'ตารางที่ 5'!D6</f>
        <v>0</v>
      </c>
      <c r="O7" s="52">
        <f>+'ตารางที่ 5'!E6</f>
        <v>947655.5447376788</v>
      </c>
      <c r="P7" s="52">
        <f>+'ตารางที่ 5'!F6</f>
        <v>1164505.18992629</v>
      </c>
      <c r="Q7" s="52">
        <f>+'ตารางที่ 5'!G6</f>
        <v>12933293.612231538</v>
      </c>
      <c r="R7" s="45">
        <f>+'ตารางที่ 5'!H6</f>
        <v>1</v>
      </c>
      <c r="S7" s="54" t="str">
        <f>+'ตารางที่ 5'!I6</f>
        <v>เล่ม</v>
      </c>
      <c r="T7" s="83">
        <f>+'ตารางที่ 5'!J6</f>
        <v>12933293.612231538</v>
      </c>
      <c r="U7" s="498">
        <f aca="true" t="shared" si="0" ref="U7:U12">+Q7/G7*100-100</f>
        <v>0.5623745040340395</v>
      </c>
      <c r="V7" s="369">
        <f aca="true" t="shared" si="1" ref="V7:V12">+R7/H7*100-100</f>
        <v>0</v>
      </c>
      <c r="W7" s="370">
        <f aca="true" t="shared" si="2" ref="W7:W12">+T7/J7*100-100</f>
        <v>0.5623745040340395</v>
      </c>
    </row>
    <row r="8" spans="1:23" s="466" customFormat="1" ht="42">
      <c r="A8" s="568">
        <v>3</v>
      </c>
      <c r="B8" s="126" t="s">
        <v>294</v>
      </c>
      <c r="C8" s="52">
        <v>11657671.689552212</v>
      </c>
      <c r="D8" s="52">
        <v>0</v>
      </c>
      <c r="E8" s="52">
        <v>637150.6587896841</v>
      </c>
      <c r="F8" s="52">
        <v>551191.1398080001</v>
      </c>
      <c r="G8" s="52">
        <v>12846013.488149896</v>
      </c>
      <c r="H8" s="45">
        <v>8</v>
      </c>
      <c r="I8" s="54" t="s">
        <v>2</v>
      </c>
      <c r="J8" s="83">
        <v>1605751.686018737</v>
      </c>
      <c r="K8" s="568">
        <v>3</v>
      </c>
      <c r="L8" s="126" t="s">
        <v>294</v>
      </c>
      <c r="M8" s="52">
        <f>+'ตารางที่ 5'!C7</f>
        <v>10807855.18756757</v>
      </c>
      <c r="N8" s="52">
        <f>+'ตารางที่ 5'!D7</f>
        <v>0</v>
      </c>
      <c r="O8" s="52">
        <f>+'ตารางที่ 5'!E7</f>
        <v>946341.7247376788</v>
      </c>
      <c r="P8" s="52">
        <f>+'ตารางที่ 5'!F7</f>
        <v>1163129.5799262899</v>
      </c>
      <c r="Q8" s="52">
        <f>+'ตารางที่ 5'!G7</f>
        <v>12917326.492231539</v>
      </c>
      <c r="R8" s="45">
        <f>+'ตารางที่ 5'!H7</f>
        <v>8</v>
      </c>
      <c r="S8" s="54" t="str">
        <f>+'ตารางที่ 5'!I7</f>
        <v>เล่ม</v>
      </c>
      <c r="T8" s="83">
        <f>+'ตารางที่ 5'!J7</f>
        <v>1614665.8115289423</v>
      </c>
      <c r="U8" s="498">
        <f t="shared" si="0"/>
        <v>0.5551372349672903</v>
      </c>
      <c r="V8" s="369">
        <f t="shared" si="1"/>
        <v>0</v>
      </c>
      <c r="W8" s="370">
        <f t="shared" si="2"/>
        <v>0.5551372349672903</v>
      </c>
    </row>
    <row r="9" spans="1:23" s="466" customFormat="1" ht="42">
      <c r="A9" s="367">
        <v>4</v>
      </c>
      <c r="B9" s="126" t="s">
        <v>36</v>
      </c>
      <c r="C9" s="52">
        <v>8154401.1158902105</v>
      </c>
      <c r="D9" s="52">
        <v>0</v>
      </c>
      <c r="E9" s="52">
        <v>458189.1759956841</v>
      </c>
      <c r="F9" s="52">
        <v>455216.223936</v>
      </c>
      <c r="G9" s="52">
        <v>9067806.515821895</v>
      </c>
      <c r="H9" s="45">
        <v>1</v>
      </c>
      <c r="I9" s="54" t="s">
        <v>2</v>
      </c>
      <c r="J9" s="83">
        <v>9067806.515821895</v>
      </c>
      <c r="K9" s="367">
        <v>4</v>
      </c>
      <c r="L9" s="126" t="s">
        <v>36</v>
      </c>
      <c r="M9" s="52">
        <f>+'ตารางที่ 5'!C8</f>
        <v>7453027.197567567</v>
      </c>
      <c r="N9" s="52">
        <f>+'ตารางที่ 5'!D8</f>
        <v>0</v>
      </c>
      <c r="O9" s="52">
        <f>+'ตารางที่ 5'!E8</f>
        <v>614384.0447376788</v>
      </c>
      <c r="P9" s="52">
        <f>+'ตารางที่ 5'!F8</f>
        <v>815558.2599262899</v>
      </c>
      <c r="Q9" s="52">
        <f>+'ตารางที่ 5'!G8</f>
        <v>8882969.502231536</v>
      </c>
      <c r="R9" s="45">
        <f>+'ตารางที่ 5'!H8</f>
        <v>1</v>
      </c>
      <c r="S9" s="54" t="str">
        <f>+'ตารางที่ 5'!I8</f>
        <v>เรื่อง</v>
      </c>
      <c r="T9" s="83">
        <f>+'ตารางที่ 5'!J8</f>
        <v>8882969.502231536</v>
      </c>
      <c r="U9" s="498">
        <f t="shared" si="0"/>
        <v>-2.0383872689370577</v>
      </c>
      <c r="V9" s="369">
        <f t="shared" si="1"/>
        <v>0</v>
      </c>
      <c r="W9" s="370">
        <f t="shared" si="2"/>
        <v>-2.0383872689370577</v>
      </c>
    </row>
    <row r="10" spans="1:23" s="466" customFormat="1" ht="63">
      <c r="A10" s="367">
        <v>5</v>
      </c>
      <c r="B10" s="126" t="s">
        <v>35</v>
      </c>
      <c r="C10" s="52">
        <v>3939384.277922211</v>
      </c>
      <c r="D10" s="52">
        <v>0</v>
      </c>
      <c r="E10" s="52">
        <v>242868.76397968415</v>
      </c>
      <c r="F10" s="52">
        <v>339742.44652800006</v>
      </c>
      <c r="G10" s="52">
        <v>4521995.488429896</v>
      </c>
      <c r="H10" s="45">
        <v>3</v>
      </c>
      <c r="I10" s="54" t="s">
        <v>2</v>
      </c>
      <c r="J10" s="83">
        <v>1507331.829476632</v>
      </c>
      <c r="K10" s="367">
        <v>5</v>
      </c>
      <c r="L10" s="126" t="s">
        <v>35</v>
      </c>
      <c r="M10" s="52">
        <f>+'ตารางที่ 5'!C9</f>
        <v>3416611.4575675675</v>
      </c>
      <c r="N10" s="52">
        <f>+'ตารางที่ 5'!D9</f>
        <v>0</v>
      </c>
      <c r="O10" s="52">
        <f>+'ตารางที่ 5'!E9</f>
        <v>214983.78473767883</v>
      </c>
      <c r="P10" s="52">
        <f>+'ตารางที่ 5'!F9</f>
        <v>397372.1899262899</v>
      </c>
      <c r="Q10" s="52">
        <f>+'ตารางที่ 5'!G9</f>
        <v>4028967.432231536</v>
      </c>
      <c r="R10" s="45">
        <f>+'ตารางที่ 5'!H9</f>
        <v>3</v>
      </c>
      <c r="S10" s="54" t="str">
        <f>+'ตารางที่ 5'!I9</f>
        <v>เรื่อง</v>
      </c>
      <c r="T10" s="83">
        <f>+'ตารางที่ 5'!J9</f>
        <v>1342989.1440771788</v>
      </c>
      <c r="U10" s="498">
        <f t="shared" si="0"/>
        <v>-10.902886954660502</v>
      </c>
      <c r="V10" s="369">
        <f t="shared" si="1"/>
        <v>0</v>
      </c>
      <c r="W10" s="370">
        <f t="shared" si="2"/>
        <v>-10.902886954660502</v>
      </c>
    </row>
    <row r="11" spans="1:23" s="466" customFormat="1" ht="63">
      <c r="A11" s="367">
        <v>6</v>
      </c>
      <c r="B11" s="126" t="s">
        <v>34</v>
      </c>
      <c r="C11" s="52">
        <v>4688104.37414021</v>
      </c>
      <c r="D11" s="52">
        <v>0</v>
      </c>
      <c r="E11" s="52">
        <v>281116.46874568413</v>
      </c>
      <c r="F11" s="52">
        <v>360254.235936</v>
      </c>
      <c r="G11" s="52">
        <v>5329475.078821895</v>
      </c>
      <c r="H11" s="45">
        <v>1</v>
      </c>
      <c r="I11" s="54" t="s">
        <v>2</v>
      </c>
      <c r="J11" s="83">
        <v>5329475.078821895</v>
      </c>
      <c r="K11" s="367">
        <v>6</v>
      </c>
      <c r="L11" s="126" t="s">
        <v>34</v>
      </c>
      <c r="M11" s="52">
        <f>+'ตารางที่ 5'!C10</f>
        <v>4133606.3575675674</v>
      </c>
      <c r="N11" s="52">
        <f>+'ตารางที่ 5'!D10</f>
        <v>0</v>
      </c>
      <c r="O11" s="52">
        <f>+'ตารางที่ 5'!E10</f>
        <v>285929.88473767886</v>
      </c>
      <c r="P11" s="52">
        <f>+'ตารางที่ 5'!F10</f>
        <v>471655.2399262899</v>
      </c>
      <c r="Q11" s="52">
        <f>+'ตารางที่ 5'!G10</f>
        <v>4891191.482231536</v>
      </c>
      <c r="R11" s="45">
        <f>+'ตารางที่ 5'!H10</f>
        <v>1</v>
      </c>
      <c r="S11" s="54" t="str">
        <f>+'ตารางที่ 5'!I10</f>
        <v>เรื่อง</v>
      </c>
      <c r="T11" s="83">
        <f>+'ตารางที่ 5'!J10</f>
        <v>4891191.482231536</v>
      </c>
      <c r="U11" s="498">
        <f t="shared" si="0"/>
        <v>-8.223766695748267</v>
      </c>
      <c r="V11" s="369">
        <f t="shared" si="1"/>
        <v>0</v>
      </c>
      <c r="W11" s="370">
        <f t="shared" si="2"/>
        <v>-8.223766695748267</v>
      </c>
    </row>
    <row r="12" spans="1:23" s="466" customFormat="1" ht="21">
      <c r="A12" s="367">
        <v>7</v>
      </c>
      <c r="B12" s="126" t="s">
        <v>33</v>
      </c>
      <c r="C12" s="52">
        <v>10987520.98614721</v>
      </c>
      <c r="D12" s="52">
        <v>0</v>
      </c>
      <c r="E12" s="52">
        <v>602916.6020546842</v>
      </c>
      <c r="F12" s="52">
        <v>532831.8221280001</v>
      </c>
      <c r="G12" s="52">
        <v>12123269.410329893</v>
      </c>
      <c r="H12" s="45">
        <v>30</v>
      </c>
      <c r="I12" s="54" t="s">
        <v>2</v>
      </c>
      <c r="J12" s="83">
        <v>404108.9803443298</v>
      </c>
      <c r="K12" s="367">
        <v>7</v>
      </c>
      <c r="L12" s="126" t="s">
        <v>33</v>
      </c>
      <c r="M12" s="52">
        <f>+'ตารางที่ 5'!C11</f>
        <v>10166100.497567568</v>
      </c>
      <c r="N12" s="52">
        <f>+'ตารางที่ 5'!D11</f>
        <v>0</v>
      </c>
      <c r="O12" s="52">
        <f>+'ตารางที่ 5'!E11</f>
        <v>882840.5847376788</v>
      </c>
      <c r="P12" s="52">
        <f>+'ตารางที่ 5'!F11</f>
        <v>1096641.65992629</v>
      </c>
      <c r="Q12" s="52">
        <f>+'ตารางที่ 5'!G11</f>
        <v>12145582.742231537</v>
      </c>
      <c r="R12" s="45">
        <f>+'ตารางที่ 5'!H11</f>
        <v>30</v>
      </c>
      <c r="S12" s="54" t="str">
        <f>+'ตารางที่ 5'!I11</f>
        <v>ครั้ง</v>
      </c>
      <c r="T12" s="83">
        <f>+'ตารางที่ 5'!J11</f>
        <v>404852.75807438453</v>
      </c>
      <c r="U12" s="498">
        <f t="shared" si="0"/>
        <v>0.18405374941706043</v>
      </c>
      <c r="V12" s="369">
        <f t="shared" si="1"/>
        <v>0</v>
      </c>
      <c r="W12" s="370">
        <f t="shared" si="2"/>
        <v>0.18405374941706043</v>
      </c>
    </row>
    <row r="13" spans="1:23" s="465" customFormat="1" ht="21">
      <c r="A13" s="558" t="s">
        <v>112</v>
      </c>
      <c r="B13" s="472"/>
      <c r="C13" s="473">
        <v>17999244.911052633</v>
      </c>
      <c r="D13" s="473">
        <v>0</v>
      </c>
      <c r="E13" s="473">
        <v>1448324.5484210523</v>
      </c>
      <c r="F13" s="473">
        <v>1727498.53</v>
      </c>
      <c r="G13" s="473">
        <v>21175067.989473686</v>
      </c>
      <c r="H13" s="474"/>
      <c r="I13" s="475"/>
      <c r="J13" s="565"/>
      <c r="K13" s="558" t="s">
        <v>112</v>
      </c>
      <c r="L13" s="472"/>
      <c r="M13" s="473">
        <f>+'ตารางที่ 5'!C12</f>
        <v>17130033.232702702</v>
      </c>
      <c r="N13" s="473">
        <f>+'ตารางที่ 5'!D12</f>
        <v>0</v>
      </c>
      <c r="O13" s="473">
        <f>+'ตารางที่ 5'!E12</f>
        <v>2048609.7842130363</v>
      </c>
      <c r="P13" s="473">
        <f>+'ตารางที่ 5'!F12</f>
        <v>3210590.5397788696</v>
      </c>
      <c r="Q13" s="473">
        <f>+'ตารางที่ 5'!G12</f>
        <v>22389233.556694604</v>
      </c>
      <c r="R13" s="474"/>
      <c r="S13" s="475"/>
      <c r="T13" s="565"/>
      <c r="U13" s="487"/>
      <c r="V13" s="488"/>
      <c r="W13" s="560"/>
    </row>
    <row r="14" spans="1:23" s="466" customFormat="1" ht="84">
      <c r="A14" s="367">
        <v>1</v>
      </c>
      <c r="B14" s="126" t="s">
        <v>48</v>
      </c>
      <c r="C14" s="74">
        <v>4790209.651736211</v>
      </c>
      <c r="D14" s="74">
        <v>0</v>
      </c>
      <c r="E14" s="74">
        <v>376254.5075456841</v>
      </c>
      <c r="F14" s="74">
        <v>483018.467694</v>
      </c>
      <c r="G14" s="74">
        <v>5649482.626975896</v>
      </c>
      <c r="H14" s="48">
        <v>1</v>
      </c>
      <c r="I14" s="213" t="s">
        <v>2</v>
      </c>
      <c r="J14" s="524">
        <v>5649482.626975896</v>
      </c>
      <c r="K14" s="367">
        <v>1</v>
      </c>
      <c r="L14" s="126" t="s">
        <v>48</v>
      </c>
      <c r="M14" s="74">
        <f>+'ตารางที่ 5'!C13</f>
        <v>5161414.377567567</v>
      </c>
      <c r="N14" s="74">
        <f>+'ตารางที่ 5'!D13</f>
        <v>0</v>
      </c>
      <c r="O14" s="74">
        <f>+'ตารางที่ 5'!E13</f>
        <v>593864.9447376789</v>
      </c>
      <c r="P14" s="74">
        <f>+'ตารางที่ 5'!F13</f>
        <v>950645.08992629</v>
      </c>
      <c r="Q14" s="74">
        <f>+'ตารางที่ 5'!G13</f>
        <v>6705924.412231536</v>
      </c>
      <c r="R14" s="48">
        <f>+'ตารางที่ 5'!H13</f>
        <v>1</v>
      </c>
      <c r="S14" s="213" t="str">
        <f>+'ตารางที่ 5'!I13</f>
        <v>เรื่อง</v>
      </c>
      <c r="T14" s="524">
        <f>+'ตารางที่ 5'!J13</f>
        <v>6705924.412231536</v>
      </c>
      <c r="U14" s="498">
        <f aca="true" t="shared" si="3" ref="U14:V16">+Q14/G14*100-100</f>
        <v>18.6997970435594</v>
      </c>
      <c r="V14" s="369">
        <f t="shared" si="3"/>
        <v>0</v>
      </c>
      <c r="W14" s="370">
        <f>+T14/J14*100-100</f>
        <v>18.6997970435594</v>
      </c>
    </row>
    <row r="15" spans="1:23" s="466" customFormat="1" ht="63">
      <c r="A15" s="367">
        <v>2</v>
      </c>
      <c r="B15" s="126" t="s">
        <v>49</v>
      </c>
      <c r="C15" s="74">
        <v>5897800.434164211</v>
      </c>
      <c r="D15" s="74">
        <v>0</v>
      </c>
      <c r="E15" s="74">
        <v>473796.61475368415</v>
      </c>
      <c r="F15" s="74">
        <v>568009.83756</v>
      </c>
      <c r="G15" s="74">
        <v>6939606.886477895</v>
      </c>
      <c r="H15" s="48">
        <v>1</v>
      </c>
      <c r="I15" s="213" t="s">
        <v>2</v>
      </c>
      <c r="J15" s="524">
        <v>6939606.886477895</v>
      </c>
      <c r="K15" s="367">
        <v>2</v>
      </c>
      <c r="L15" s="126" t="s">
        <v>49</v>
      </c>
      <c r="M15" s="74">
        <f>+'ตารางที่ 5'!C14</f>
        <v>4839337.4775675675</v>
      </c>
      <c r="N15" s="74">
        <f>+'ตารางที่ 5'!D14</f>
        <v>0</v>
      </c>
      <c r="O15" s="74">
        <f>+'ตารางที่ 5'!E14</f>
        <v>541610.8047376788</v>
      </c>
      <c r="P15" s="74">
        <f>+'ตารางที่ 5'!F14</f>
        <v>880457.1599262899</v>
      </c>
      <c r="Q15" s="74">
        <f>+'ตารางที่ 5'!G14</f>
        <v>6261405.442231536</v>
      </c>
      <c r="R15" s="48">
        <f>+'ตารางที่ 5'!H14</f>
        <v>1</v>
      </c>
      <c r="S15" s="213" t="str">
        <f>+'ตารางที่ 5'!I14</f>
        <v>เรื่อง</v>
      </c>
      <c r="T15" s="524">
        <f>+'ตารางที่ 5'!J14</f>
        <v>6261405.442231536</v>
      </c>
      <c r="U15" s="498">
        <f t="shared" si="3"/>
        <v>-9.772908686915144</v>
      </c>
      <c r="V15" s="369">
        <f t="shared" si="3"/>
        <v>0</v>
      </c>
      <c r="W15" s="370">
        <f>+T15/J15*100-100</f>
        <v>-9.772908686915144</v>
      </c>
    </row>
    <row r="16" spans="1:23" s="466" customFormat="1" ht="63">
      <c r="A16" s="367">
        <v>3</v>
      </c>
      <c r="B16" s="126" t="s">
        <v>50</v>
      </c>
      <c r="C16" s="74">
        <v>7311234.825152211</v>
      </c>
      <c r="D16" s="74">
        <v>0</v>
      </c>
      <c r="E16" s="74">
        <v>598273.4261216841</v>
      </c>
      <c r="F16" s="74">
        <v>676470.224746</v>
      </c>
      <c r="G16" s="74">
        <v>8585978.476019895</v>
      </c>
      <c r="H16" s="48">
        <v>1</v>
      </c>
      <c r="I16" s="213" t="s">
        <v>2</v>
      </c>
      <c r="J16" s="524">
        <v>8585978.476019895</v>
      </c>
      <c r="K16" s="367">
        <v>3</v>
      </c>
      <c r="L16" s="126" t="s">
        <v>50</v>
      </c>
      <c r="M16" s="74">
        <f>+'ตารางที่ 5'!C15</f>
        <v>7129281.377567567</v>
      </c>
      <c r="N16" s="74">
        <f>+'ตารางที่ 5'!D15</f>
        <v>0</v>
      </c>
      <c r="O16" s="74">
        <f>+'ตารางที่ 5'!E15</f>
        <v>913134.0347376788</v>
      </c>
      <c r="P16" s="74">
        <f>+'ตารางที่ 5'!F15</f>
        <v>1379488.2899262898</v>
      </c>
      <c r="Q16" s="74">
        <f>+'ตารางที่ 5'!G15</f>
        <v>9421903.702231536</v>
      </c>
      <c r="R16" s="48">
        <f>+'ตารางที่ 5'!H15</f>
        <v>1</v>
      </c>
      <c r="S16" s="213" t="str">
        <f>+'ตารางที่ 5'!I15</f>
        <v>เรื่อง</v>
      </c>
      <c r="T16" s="524">
        <f>+'ตารางที่ 5'!J15</f>
        <v>9421903.702231536</v>
      </c>
      <c r="U16" s="498">
        <f t="shared" si="3"/>
        <v>9.735934332310862</v>
      </c>
      <c r="V16" s="369">
        <f t="shared" si="3"/>
        <v>0</v>
      </c>
      <c r="W16" s="370">
        <f>+T16/J16*100-100</f>
        <v>9.735934332310862</v>
      </c>
    </row>
    <row r="17" spans="1:23" s="466" customFormat="1" ht="21">
      <c r="A17" s="523"/>
      <c r="B17" s="279"/>
      <c r="C17" s="559"/>
      <c r="D17" s="559"/>
      <c r="E17" s="559"/>
      <c r="F17" s="559"/>
      <c r="G17" s="559"/>
      <c r="H17" s="590"/>
      <c r="I17" s="591"/>
      <c r="J17" s="559"/>
      <c r="K17" s="523"/>
      <c r="L17" s="279"/>
      <c r="M17" s="559"/>
      <c r="N17" s="559"/>
      <c r="O17" s="559"/>
      <c r="P17" s="559"/>
      <c r="Q17" s="559"/>
      <c r="R17" s="590"/>
      <c r="S17" s="591"/>
      <c r="T17" s="559"/>
      <c r="U17" s="448"/>
      <c r="V17" s="448"/>
      <c r="W17" s="448"/>
    </row>
    <row r="18" spans="1:23" s="465" customFormat="1" ht="21">
      <c r="A18" s="558" t="s">
        <v>113</v>
      </c>
      <c r="B18" s="472"/>
      <c r="C18" s="473">
        <v>82407393.42684212</v>
      </c>
      <c r="D18" s="473">
        <v>0</v>
      </c>
      <c r="E18" s="473">
        <v>4774552.504736842</v>
      </c>
      <c r="F18" s="473">
        <v>4413436.48</v>
      </c>
      <c r="G18" s="473">
        <v>91595382.41157895</v>
      </c>
      <c r="H18" s="474"/>
      <c r="I18" s="475"/>
      <c r="J18" s="565"/>
      <c r="K18" s="558" t="s">
        <v>113</v>
      </c>
      <c r="L18" s="472"/>
      <c r="M18" s="473">
        <f>+'ตารางที่ 5'!C16</f>
        <v>73460119.62567568</v>
      </c>
      <c r="N18" s="473">
        <f>+'ตารางที่ 5'!D16</f>
        <v>0</v>
      </c>
      <c r="O18" s="473">
        <f>+'ตารางที่ 5'!E16</f>
        <v>3710520.397376789</v>
      </c>
      <c r="P18" s="473">
        <f>+'ตารางที่ 5'!F16</f>
        <v>6159772.9692629</v>
      </c>
      <c r="Q18" s="473">
        <f>+'ตารางที่ 5'!G16</f>
        <v>83330412.99231535</v>
      </c>
      <c r="R18" s="474"/>
      <c r="S18" s="475"/>
      <c r="T18" s="565"/>
      <c r="U18" s="487"/>
      <c r="V18" s="488"/>
      <c r="W18" s="560"/>
    </row>
    <row r="19" spans="1:23" s="467" customFormat="1" ht="42">
      <c r="A19" s="367">
        <v>1</v>
      </c>
      <c r="B19" s="126" t="s">
        <v>46</v>
      </c>
      <c r="C19" s="74">
        <v>38933249.97112706</v>
      </c>
      <c r="D19" s="74">
        <v>0</v>
      </c>
      <c r="E19" s="74">
        <v>2265558.238942421</v>
      </c>
      <c r="F19" s="74">
        <v>2150785.346952</v>
      </c>
      <c r="G19" s="74">
        <v>43349593.557021484</v>
      </c>
      <c r="H19" s="48">
        <v>23</v>
      </c>
      <c r="I19" s="213" t="s">
        <v>9</v>
      </c>
      <c r="J19" s="524">
        <v>1884764.9372618035</v>
      </c>
      <c r="K19" s="367">
        <v>1</v>
      </c>
      <c r="L19" s="126" t="s">
        <v>46</v>
      </c>
      <c r="M19" s="74">
        <f>+'ตารางที่ 5'!C17</f>
        <v>47701147.3454054</v>
      </c>
      <c r="N19" s="74">
        <f>+'ตารางที่ 5'!D17</f>
        <v>0</v>
      </c>
      <c r="O19" s="74">
        <f>+'ตารางที่ 5'!E17</f>
        <v>2430003.9084260734</v>
      </c>
      <c r="P19" s="74">
        <f>+'ตารางที่ 5'!F17</f>
        <v>3945896.75955774</v>
      </c>
      <c r="Q19" s="74">
        <f>+'ตารางที่ 5'!G17</f>
        <v>54077048.013389215</v>
      </c>
      <c r="R19" s="48">
        <f>+'ตารางที่ 5'!H17</f>
        <v>23</v>
      </c>
      <c r="S19" s="213" t="str">
        <f>+'ตารางที่ 5'!I17</f>
        <v>สินค้า</v>
      </c>
      <c r="T19" s="524">
        <f>+'ตารางที่ 5'!J17</f>
        <v>2351176.00058214</v>
      </c>
      <c r="U19" s="498">
        <f>+Q19/G19*100-100</f>
        <v>24.74637839973512</v>
      </c>
      <c r="V19" s="369">
        <f>+R19/H19*100-100</f>
        <v>0</v>
      </c>
      <c r="W19" s="370">
        <f>+T19/J19*100-100</f>
        <v>24.74637839973512</v>
      </c>
    </row>
    <row r="20" spans="1:23" s="466" customFormat="1" ht="42">
      <c r="A20" s="367">
        <v>2</v>
      </c>
      <c r="B20" s="126" t="s">
        <v>47</v>
      </c>
      <c r="C20" s="74">
        <v>43474143.45571506</v>
      </c>
      <c r="D20" s="74">
        <v>0</v>
      </c>
      <c r="E20" s="74">
        <v>2508994.2657944206</v>
      </c>
      <c r="F20" s="74">
        <v>2262651.133048</v>
      </c>
      <c r="G20" s="74">
        <v>48245788.85455748</v>
      </c>
      <c r="H20" s="48">
        <v>16</v>
      </c>
      <c r="I20" s="213" t="s">
        <v>2</v>
      </c>
      <c r="J20" s="524">
        <v>3015361.8034098423</v>
      </c>
      <c r="K20" s="367">
        <v>2</v>
      </c>
      <c r="L20" s="126" t="s">
        <v>47</v>
      </c>
      <c r="M20" s="74">
        <f>+'ตารางที่ 5'!C18</f>
        <v>25758972.28027027</v>
      </c>
      <c r="N20" s="74">
        <f>+'ตารางที่ 5'!D18</f>
        <v>0</v>
      </c>
      <c r="O20" s="74">
        <f>+'ตารางที่ 5'!E18</f>
        <v>1280516.4889507156</v>
      </c>
      <c r="P20" s="74">
        <f>+'ตารางที่ 5'!F18</f>
        <v>2213876.2097051595</v>
      </c>
      <c r="Q20" s="74">
        <f>+'ตารางที่ 5'!G18</f>
        <v>29253364.978926145</v>
      </c>
      <c r="R20" s="48">
        <f>+'ตารางที่ 5'!H18</f>
        <v>16</v>
      </c>
      <c r="S20" s="213" t="str">
        <f>+'ตารางที่ 5'!I18</f>
        <v>เรื่อง</v>
      </c>
      <c r="T20" s="524">
        <f>+'ตารางที่ 5'!J18</f>
        <v>1828335.311182884</v>
      </c>
      <c r="U20" s="498">
        <f>+Q20/G20*100-100</f>
        <v>-39.365972298403484</v>
      </c>
      <c r="V20" s="369">
        <f>+R20/H20*100-100</f>
        <v>0</v>
      </c>
      <c r="W20" s="370">
        <f>+T20/J20*100-100</f>
        <v>-39.365972298403484</v>
      </c>
    </row>
    <row r="21" spans="1:23" s="465" customFormat="1" ht="21">
      <c r="A21" s="558" t="s">
        <v>114</v>
      </c>
      <c r="B21" s="472"/>
      <c r="C21" s="473">
        <v>143117100.2505263</v>
      </c>
      <c r="D21" s="473">
        <v>0</v>
      </c>
      <c r="E21" s="473">
        <v>7804399.064210525</v>
      </c>
      <c r="F21" s="473">
        <v>6267569.81</v>
      </c>
      <c r="G21" s="473">
        <v>157189069.12473682</v>
      </c>
      <c r="H21" s="474"/>
      <c r="I21" s="475"/>
      <c r="J21" s="565"/>
      <c r="K21" s="558" t="s">
        <v>114</v>
      </c>
      <c r="L21" s="472"/>
      <c r="M21" s="473">
        <f>+'ตารางที่ 5'!C19</f>
        <v>111274589.75567567</v>
      </c>
      <c r="N21" s="473">
        <f>+'ตารางที่ 5'!D19</f>
        <v>0</v>
      </c>
      <c r="O21" s="473">
        <f>+'ตารางที่ 5'!E19</f>
        <v>3774752.947376789</v>
      </c>
      <c r="P21" s="473">
        <f>+'ตารางที่ 5'!F19</f>
        <v>11158700.079262897</v>
      </c>
      <c r="Q21" s="473">
        <f>+'ตารางที่ 5'!G19</f>
        <v>126208042.78231536</v>
      </c>
      <c r="R21" s="474"/>
      <c r="S21" s="475"/>
      <c r="T21" s="565"/>
      <c r="U21" s="487"/>
      <c r="V21" s="488"/>
      <c r="W21" s="560"/>
    </row>
    <row r="22" spans="1:23" s="468" customFormat="1" ht="42">
      <c r="A22" s="367">
        <v>1</v>
      </c>
      <c r="B22" s="569" t="s">
        <v>295</v>
      </c>
      <c r="C22" s="74">
        <v>42899855.87058421</v>
      </c>
      <c r="D22" s="74">
        <v>0</v>
      </c>
      <c r="E22" s="74">
        <v>2245403.228033684</v>
      </c>
      <c r="F22" s="74">
        <v>1336769.1315800003</v>
      </c>
      <c r="G22" s="74">
        <v>46482028.2301979</v>
      </c>
      <c r="H22" s="48">
        <v>59</v>
      </c>
      <c r="I22" s="213" t="s">
        <v>9</v>
      </c>
      <c r="J22" s="524">
        <v>787830.9869525068</v>
      </c>
      <c r="K22" s="367">
        <v>1</v>
      </c>
      <c r="L22" s="569" t="s">
        <v>295</v>
      </c>
      <c r="M22" s="74">
        <f>+'ตารางที่ 5'!C20</f>
        <v>30360548.607567567</v>
      </c>
      <c r="N22" s="74">
        <f>+'ตารางที่ 5'!D20</f>
        <v>0</v>
      </c>
      <c r="O22" s="74">
        <f>+'ตารางที่ 5'!E20</f>
        <v>1028551.1747376788</v>
      </c>
      <c r="P22" s="74">
        <f>+'ตารางที่ 5'!F20</f>
        <v>2940907.2099262895</v>
      </c>
      <c r="Q22" s="74">
        <f>+'ตารางที่ 5'!G20</f>
        <v>34330006.99223154</v>
      </c>
      <c r="R22" s="48">
        <f>+'ตารางที่ 5'!H20</f>
        <v>50</v>
      </c>
      <c r="S22" s="213" t="str">
        <f>+'ตารางที่ 5'!I20</f>
        <v>สินค้า</v>
      </c>
      <c r="T22" s="524">
        <f>+'ตารางที่ 5'!J20</f>
        <v>686600.1398446308</v>
      </c>
      <c r="U22" s="498">
        <f aca="true" t="shared" si="4" ref="U22:U31">+Q22/G22*100-100</f>
        <v>-26.143483192653747</v>
      </c>
      <c r="V22" s="369">
        <f aca="true" t="shared" si="5" ref="V22:V31">+R22/H22*100-100</f>
        <v>-15.254237288135599</v>
      </c>
      <c r="W22" s="370">
        <f aca="true" t="shared" si="6" ref="W22:W31">+T22/J22*100-100</f>
        <v>-12.849310167331424</v>
      </c>
    </row>
    <row r="23" spans="1:23" s="470" customFormat="1" ht="63">
      <c r="A23" s="568">
        <v>2</v>
      </c>
      <c r="B23" s="570" t="s">
        <v>296</v>
      </c>
      <c r="C23" s="74">
        <v>5229437.996109212</v>
      </c>
      <c r="D23" s="74">
        <v>0</v>
      </c>
      <c r="E23" s="74">
        <v>309639.07379368413</v>
      </c>
      <c r="F23" s="74">
        <v>370104.71963500004</v>
      </c>
      <c r="G23" s="74">
        <v>5909181.789537896</v>
      </c>
      <c r="H23" s="48">
        <v>10</v>
      </c>
      <c r="I23" s="213" t="s">
        <v>278</v>
      </c>
      <c r="J23" s="524">
        <v>590918.1789537896</v>
      </c>
      <c r="K23" s="568">
        <v>2</v>
      </c>
      <c r="L23" s="570" t="s">
        <v>296</v>
      </c>
      <c r="M23" s="74">
        <f>+'ตารางที่ 5'!C21</f>
        <v>4273652.937567567</v>
      </c>
      <c r="N23" s="74">
        <f>+'ตารางที่ 5'!D21</f>
        <v>0</v>
      </c>
      <c r="O23" s="74">
        <f>+'ตารางที่ 5'!E21</f>
        <v>145461.20473767884</v>
      </c>
      <c r="P23" s="74">
        <f>+'ตารางที่ 5'!F21</f>
        <v>465509.0299262899</v>
      </c>
      <c r="Q23" s="74">
        <f>+'ตารางที่ 5'!G21</f>
        <v>4884623.172231536</v>
      </c>
      <c r="R23" s="48">
        <f>+'ตารางที่ 5'!H21</f>
        <v>10</v>
      </c>
      <c r="S23" s="213" t="str">
        <f>+'ตารางที่ 5'!I21</f>
        <v>เขต</v>
      </c>
      <c r="T23" s="524">
        <f>+'ตารางที่ 5'!J21</f>
        <v>488462.31722315366</v>
      </c>
      <c r="U23" s="498">
        <f t="shared" si="4"/>
        <v>-17.33841763203702</v>
      </c>
      <c r="V23" s="369">
        <f t="shared" si="5"/>
        <v>0</v>
      </c>
      <c r="W23" s="370">
        <f t="shared" si="6"/>
        <v>-17.33841763203702</v>
      </c>
    </row>
    <row r="24" spans="1:23" s="246" customFormat="1" ht="21">
      <c r="A24" s="568">
        <v>3</v>
      </c>
      <c r="B24" s="571" t="s">
        <v>297</v>
      </c>
      <c r="C24" s="10">
        <v>4655300.989624212</v>
      </c>
      <c r="D24" s="10">
        <v>0</v>
      </c>
      <c r="E24" s="10">
        <v>280135.9809296841</v>
      </c>
      <c r="F24" s="10">
        <v>355371.731708</v>
      </c>
      <c r="G24" s="10">
        <v>5290808.702261896</v>
      </c>
      <c r="H24" s="574">
        <v>10</v>
      </c>
      <c r="I24" s="575" t="s">
        <v>278</v>
      </c>
      <c r="J24" s="576">
        <v>529080.8702261896</v>
      </c>
      <c r="K24" s="568">
        <v>3</v>
      </c>
      <c r="L24" s="571" t="s">
        <v>297</v>
      </c>
      <c r="M24" s="74">
        <f>+'ตารางที่ 5'!C22</f>
        <v>3812427.7675675675</v>
      </c>
      <c r="N24" s="74">
        <f>+'ตารางที่ 5'!D22</f>
        <v>0</v>
      </c>
      <c r="O24" s="74">
        <f>+'ตารางที่ 5'!E22</f>
        <v>129847.87473767885</v>
      </c>
      <c r="P24" s="74">
        <f>+'ตารางที่ 5'!F22</f>
        <v>421743.1499262899</v>
      </c>
      <c r="Q24" s="74">
        <f>+'ตารางที่ 5'!G22</f>
        <v>4364018.7922315365</v>
      </c>
      <c r="R24" s="48">
        <f>+'ตารางที่ 5'!H22</f>
        <v>10</v>
      </c>
      <c r="S24" s="213" t="str">
        <f>+'ตารางที่ 5'!I22</f>
        <v>เขต</v>
      </c>
      <c r="T24" s="524">
        <f>+'ตารางที่ 5'!J22</f>
        <v>436401.87922315364</v>
      </c>
      <c r="U24" s="498">
        <f t="shared" si="4"/>
        <v>-17.51698014774459</v>
      </c>
      <c r="V24" s="369">
        <f t="shared" si="5"/>
        <v>0</v>
      </c>
      <c r="W24" s="370">
        <f t="shared" si="6"/>
        <v>-17.516980147744604</v>
      </c>
    </row>
    <row r="25" spans="1:23" s="466" customFormat="1" ht="42">
      <c r="A25" s="367">
        <v>4</v>
      </c>
      <c r="B25" s="570" t="s">
        <v>298</v>
      </c>
      <c r="C25" s="52">
        <v>13654019.785144212</v>
      </c>
      <c r="D25" s="52">
        <v>0</v>
      </c>
      <c r="E25" s="52">
        <v>742551.803777684</v>
      </c>
      <c r="F25" s="52">
        <v>586288.766972</v>
      </c>
      <c r="G25" s="52">
        <v>14982860.355893895</v>
      </c>
      <c r="H25" s="45">
        <v>1</v>
      </c>
      <c r="I25" s="54" t="s">
        <v>8</v>
      </c>
      <c r="J25" s="83">
        <v>14982860.355893895</v>
      </c>
      <c r="K25" s="367">
        <v>4</v>
      </c>
      <c r="L25" s="570" t="s">
        <v>298</v>
      </c>
      <c r="M25" s="74">
        <f>+'ตารางที่ 5'!C23</f>
        <v>14958335.745135136</v>
      </c>
      <c r="N25" s="74">
        <f>+'ตารางที่ 5'!D23</f>
        <v>0</v>
      </c>
      <c r="O25" s="74">
        <f>+'ตารางที่ 5'!E23</f>
        <v>507947.69947535766</v>
      </c>
      <c r="P25" s="74">
        <f>+'ตารางที่ 5'!F23</f>
        <v>1539363.7998525798</v>
      </c>
      <c r="Q25" s="74">
        <f>+'ตารางที่ 5'!G23</f>
        <v>17005647.24446307</v>
      </c>
      <c r="R25" s="48">
        <f>+'ตารางที่ 5'!H23</f>
        <v>1</v>
      </c>
      <c r="S25" s="213" t="str">
        <f>+'ตารางที่ 5'!I23</f>
        <v>ระบบ</v>
      </c>
      <c r="T25" s="524">
        <f>+'ตารางที่ 5'!J23</f>
        <v>17005647.24446307</v>
      </c>
      <c r="U25" s="498">
        <f t="shared" si="4"/>
        <v>13.500672371770861</v>
      </c>
      <c r="V25" s="369">
        <f t="shared" si="5"/>
        <v>0</v>
      </c>
      <c r="W25" s="370">
        <f t="shared" si="6"/>
        <v>13.500672371770861</v>
      </c>
    </row>
    <row r="26" spans="1:23" s="466" customFormat="1" ht="42">
      <c r="A26" s="367">
        <v>5</v>
      </c>
      <c r="B26" s="572" t="s">
        <v>299</v>
      </c>
      <c r="C26" s="52">
        <v>18083076.69231421</v>
      </c>
      <c r="D26" s="52">
        <v>0</v>
      </c>
      <c r="E26" s="52">
        <v>970147.0915856841</v>
      </c>
      <c r="F26" s="52">
        <v>699943.245266</v>
      </c>
      <c r="G26" s="52">
        <v>19753167.029165898</v>
      </c>
      <c r="H26" s="45">
        <v>233</v>
      </c>
      <c r="I26" s="54" t="s">
        <v>9</v>
      </c>
      <c r="J26" s="83">
        <v>84777.54089770772</v>
      </c>
      <c r="K26" s="367">
        <v>5</v>
      </c>
      <c r="L26" s="572" t="s">
        <v>299</v>
      </c>
      <c r="M26" s="74">
        <f>+'ตารางที่ 5'!C24</f>
        <v>13378237.807567568</v>
      </c>
      <c r="N26" s="74">
        <f>+'ตารางที่ 5'!D24</f>
        <v>0</v>
      </c>
      <c r="O26" s="74">
        <f>+'ตารางที่ 5'!E24</f>
        <v>453668.3447376789</v>
      </c>
      <c r="P26" s="74">
        <f>+'ตารางที่ 5'!F24</f>
        <v>1329447.49992629</v>
      </c>
      <c r="Q26" s="74">
        <f>+'ตารางที่ 5'!G24</f>
        <v>15161353.652231537</v>
      </c>
      <c r="R26" s="48">
        <f>+'ตารางที่ 5'!H24</f>
        <v>220</v>
      </c>
      <c r="S26" s="213" t="str">
        <f>+'ตารางที่ 5'!I24</f>
        <v>สินค้า</v>
      </c>
      <c r="T26" s="524">
        <f>+'ตารางที่ 5'!J24</f>
        <v>68915.2438737797</v>
      </c>
      <c r="U26" s="498">
        <f t="shared" si="4"/>
        <v>-23.24596035741746</v>
      </c>
      <c r="V26" s="369">
        <f t="shared" si="5"/>
        <v>-5.579399141630901</v>
      </c>
      <c r="W26" s="370">
        <f t="shared" si="6"/>
        <v>-18.71049437853759</v>
      </c>
    </row>
    <row r="27" spans="1:23" s="466" customFormat="1" ht="42">
      <c r="A27" s="367">
        <v>6</v>
      </c>
      <c r="B27" s="572" t="s">
        <v>300</v>
      </c>
      <c r="C27" s="52">
        <v>14345327.609279212</v>
      </c>
      <c r="D27" s="52">
        <v>0</v>
      </c>
      <c r="E27" s="52">
        <v>778075.936001684</v>
      </c>
      <c r="F27" s="52">
        <v>604028.487129</v>
      </c>
      <c r="G27" s="52">
        <v>15727432.032409895</v>
      </c>
      <c r="H27" s="45">
        <v>6</v>
      </c>
      <c r="I27" s="54" t="s">
        <v>31</v>
      </c>
      <c r="J27" s="83">
        <v>2621238.672068316</v>
      </c>
      <c r="K27" s="367">
        <v>6</v>
      </c>
      <c r="L27" s="572" t="s">
        <v>300</v>
      </c>
      <c r="M27" s="74">
        <f>+'ตารางที่ 5'!C25</f>
        <v>11192030.497567568</v>
      </c>
      <c r="N27" s="74">
        <f>+'ตารางที่ 5'!D25</f>
        <v>0</v>
      </c>
      <c r="O27" s="74">
        <f>+'ตารางที่ 5'!E25</f>
        <v>379661.1647376789</v>
      </c>
      <c r="P27" s="74">
        <f>+'ตารางที่ 5'!F25</f>
        <v>1121997.2299262898</v>
      </c>
      <c r="Q27" s="74">
        <f>+'ตารางที่ 5'!G25</f>
        <v>12693688.892231537</v>
      </c>
      <c r="R27" s="48">
        <f>+'ตารางที่ 5'!H25</f>
        <v>6</v>
      </c>
      <c r="S27" s="213" t="str">
        <f>+'ตารางที่ 5'!I25</f>
        <v>ครั้ง</v>
      </c>
      <c r="T27" s="524">
        <f>+'ตารางที่ 5'!J25</f>
        <v>2115614.8153719227</v>
      </c>
      <c r="U27" s="498">
        <f t="shared" si="4"/>
        <v>-19.289500879270378</v>
      </c>
      <c r="V27" s="369">
        <f t="shared" si="5"/>
        <v>0</v>
      </c>
      <c r="W27" s="370">
        <f t="shared" si="6"/>
        <v>-19.289500879270392</v>
      </c>
    </row>
    <row r="28" spans="1:23" s="466" customFormat="1" ht="21">
      <c r="A28" s="367">
        <v>7</v>
      </c>
      <c r="B28" s="572" t="s">
        <v>303</v>
      </c>
      <c r="C28" s="52">
        <v>17098841.82405421</v>
      </c>
      <c r="D28" s="52">
        <v>0</v>
      </c>
      <c r="E28" s="52">
        <v>919570.360961684</v>
      </c>
      <c r="F28" s="52">
        <v>674686.694534</v>
      </c>
      <c r="G28" s="52">
        <v>18693098.879549894</v>
      </c>
      <c r="H28" s="45">
        <v>76</v>
      </c>
      <c r="I28" s="54" t="s">
        <v>10</v>
      </c>
      <c r="J28" s="83">
        <v>245961.82736249862</v>
      </c>
      <c r="K28" s="367">
        <v>7</v>
      </c>
      <c r="L28" s="572" t="s">
        <v>303</v>
      </c>
      <c r="M28" s="52">
        <f>+'ตารางที่ 5'!C28</f>
        <v>13627299.407567568</v>
      </c>
      <c r="N28" s="52">
        <f>+'ตารางที่ 5'!D28</f>
        <v>0</v>
      </c>
      <c r="O28" s="52">
        <f>+'ตารางที่ 5'!E28</f>
        <v>462099.54473767884</v>
      </c>
      <c r="P28" s="52">
        <f>+'ตารางที่ 5'!F28</f>
        <v>1353081.0799262899</v>
      </c>
      <c r="Q28" s="52">
        <f>+'ตารางที่ 5'!G28</f>
        <v>15442480.032231536</v>
      </c>
      <c r="R28" s="45">
        <f>+'ตารางที่ 5'!H28</f>
        <v>77</v>
      </c>
      <c r="S28" s="54" t="str">
        <f>+'ตารางที่ 5'!I28</f>
        <v>จังหวัด</v>
      </c>
      <c r="T28" s="83">
        <f>+'ตารางที่ 5'!J28</f>
        <v>200551.68873027968</v>
      </c>
      <c r="U28" s="498">
        <f t="shared" si="4"/>
        <v>-17.38940594207476</v>
      </c>
      <c r="V28" s="369">
        <f t="shared" si="5"/>
        <v>1.3157894736842053</v>
      </c>
      <c r="W28" s="370">
        <f t="shared" si="6"/>
        <v>-18.4622707999699</v>
      </c>
    </row>
    <row r="29" spans="1:23" s="466" customFormat="1" ht="21">
      <c r="A29" s="367">
        <v>8</v>
      </c>
      <c r="B29" s="572" t="s">
        <v>304</v>
      </c>
      <c r="C29" s="52">
        <v>6412863.254374212</v>
      </c>
      <c r="D29" s="52">
        <v>0</v>
      </c>
      <c r="E29" s="52">
        <v>370451.5713296841</v>
      </c>
      <c r="F29" s="52">
        <v>400472.715158</v>
      </c>
      <c r="G29" s="52">
        <v>7183787.540861895</v>
      </c>
      <c r="H29" s="45">
        <v>76</v>
      </c>
      <c r="I29" s="54" t="s">
        <v>10</v>
      </c>
      <c r="J29" s="74">
        <f>+G29/H29</f>
        <v>94523.52027449862</v>
      </c>
      <c r="K29" s="367">
        <v>8</v>
      </c>
      <c r="L29" s="572" t="s">
        <v>304</v>
      </c>
      <c r="M29" s="52">
        <f>+'ตารางที่ 5'!C29</f>
        <v>6496758.257567568</v>
      </c>
      <c r="N29" s="52">
        <f>+'ตารางที่ 5'!D29</f>
        <v>0</v>
      </c>
      <c r="O29" s="52">
        <f>+'ตารางที่ 5'!E29</f>
        <v>220717.45473767887</v>
      </c>
      <c r="P29" s="52">
        <f>+'ตารางที่ 5'!F29</f>
        <v>676460.5699262898</v>
      </c>
      <c r="Q29" s="52">
        <f>+'ตารางที่ 5'!G29</f>
        <v>7393936.282231537</v>
      </c>
      <c r="R29" s="45">
        <f>+'ตารางที่ 5'!H29</f>
        <v>77</v>
      </c>
      <c r="S29" s="54" t="str">
        <f>+'ตารางที่ 5'!I29</f>
        <v>จังหวัด</v>
      </c>
      <c r="T29" s="83">
        <f>+'ตารางที่ 5'!J29</f>
        <v>96025.14652248748</v>
      </c>
      <c r="U29" s="498">
        <f t="shared" si="4"/>
        <v>2.925319550088304</v>
      </c>
      <c r="V29" s="369">
        <f t="shared" si="5"/>
        <v>1.3157894736842053</v>
      </c>
      <c r="W29" s="370">
        <f t="shared" si="6"/>
        <v>1.5886270883988658</v>
      </c>
    </row>
    <row r="30" spans="1:23" s="466" customFormat="1" ht="63">
      <c r="A30" s="367">
        <v>9</v>
      </c>
      <c r="B30" s="126" t="s">
        <v>51</v>
      </c>
      <c r="C30" s="52">
        <v>6963566.097329212</v>
      </c>
      <c r="D30" s="52">
        <v>0</v>
      </c>
      <c r="E30" s="52">
        <v>398750.4563216842</v>
      </c>
      <c r="F30" s="52">
        <v>414604.356639</v>
      </c>
      <c r="G30" s="52">
        <v>7776920.910289897</v>
      </c>
      <c r="H30" s="587" t="s">
        <v>307</v>
      </c>
      <c r="I30" s="54" t="s">
        <v>10</v>
      </c>
      <c r="J30" s="83">
        <v>102327.90671434074</v>
      </c>
      <c r="K30" s="367">
        <v>9</v>
      </c>
      <c r="L30" s="126" t="s">
        <v>51</v>
      </c>
      <c r="M30" s="52"/>
      <c r="N30" s="52"/>
      <c r="O30" s="52"/>
      <c r="P30" s="52"/>
      <c r="Q30" s="52"/>
      <c r="R30" s="45"/>
      <c r="S30" s="54"/>
      <c r="T30" s="83"/>
      <c r="U30" s="498"/>
      <c r="V30" s="369"/>
      <c r="W30" s="370"/>
    </row>
    <row r="31" spans="1:23" s="466" customFormat="1" ht="42">
      <c r="A31" s="367">
        <v>10</v>
      </c>
      <c r="B31" s="572" t="s">
        <v>305</v>
      </c>
      <c r="C31" s="52">
        <v>11064544.71507921</v>
      </c>
      <c r="D31" s="52">
        <v>0</v>
      </c>
      <c r="E31" s="52">
        <v>609486.8339216841</v>
      </c>
      <c r="F31" s="52">
        <v>519839.984689</v>
      </c>
      <c r="G31" s="52">
        <v>12193871.533689894</v>
      </c>
      <c r="H31" s="45">
        <v>9</v>
      </c>
      <c r="I31" s="54" t="s">
        <v>11</v>
      </c>
      <c r="J31" s="83">
        <v>1354874.6148544326</v>
      </c>
      <c r="K31" s="367">
        <v>10</v>
      </c>
      <c r="L31" s="572" t="s">
        <v>305</v>
      </c>
      <c r="M31" s="52">
        <f>+'ตารางที่ 5'!C31</f>
        <v>13175298.727567568</v>
      </c>
      <c r="N31" s="52">
        <f>+'ตารางที่ 5'!D31</f>
        <v>0</v>
      </c>
      <c r="O31" s="52">
        <f>+'ตารางที่ 5'!E31</f>
        <v>446798.48473767884</v>
      </c>
      <c r="P31" s="52">
        <f>+'ตารางที่ 5'!F31</f>
        <v>1310190.50992629</v>
      </c>
      <c r="Q31" s="52">
        <f>+'ตารางที่ 5'!G31</f>
        <v>14932287.722231537</v>
      </c>
      <c r="R31" s="45">
        <f>+'ตารางที่ 5'!H31</f>
        <v>15</v>
      </c>
      <c r="S31" s="54" t="str">
        <f>+'ตารางที่ 5'!I31</f>
        <v>เล่ม</v>
      </c>
      <c r="T31" s="83">
        <f>+'ตารางที่ 5'!J31</f>
        <v>995485.8481487691</v>
      </c>
      <c r="U31" s="498">
        <f t="shared" si="4"/>
        <v>22.457315389749667</v>
      </c>
      <c r="V31" s="369">
        <f t="shared" si="5"/>
        <v>66.66666666666669</v>
      </c>
      <c r="W31" s="370">
        <f t="shared" si="6"/>
        <v>-26.52561076615021</v>
      </c>
    </row>
    <row r="32" spans="1:23" s="466" customFormat="1" ht="42">
      <c r="A32" s="367">
        <v>11</v>
      </c>
      <c r="B32" s="573" t="s">
        <v>306</v>
      </c>
      <c r="C32" s="566">
        <v>2710265.416634211</v>
      </c>
      <c r="D32" s="566">
        <v>0</v>
      </c>
      <c r="E32" s="566">
        <v>180186.72755368415</v>
      </c>
      <c r="F32" s="566">
        <v>305459.97669000004</v>
      </c>
      <c r="G32" s="566">
        <v>3195912.120877895</v>
      </c>
      <c r="H32" s="577">
        <v>1</v>
      </c>
      <c r="I32" s="578" t="s">
        <v>8</v>
      </c>
      <c r="J32" s="567">
        <v>3195912.120877895</v>
      </c>
      <c r="K32" s="367"/>
      <c r="L32" s="573"/>
      <c r="M32" s="566"/>
      <c r="N32" s="566"/>
      <c r="O32" s="566"/>
      <c r="P32" s="566"/>
      <c r="Q32" s="566"/>
      <c r="R32" s="577"/>
      <c r="S32" s="578"/>
      <c r="T32" s="567"/>
      <c r="U32" s="498"/>
      <c r="V32" s="369"/>
      <c r="W32" s="370"/>
    </row>
    <row r="33" spans="1:23" s="465" customFormat="1" ht="21">
      <c r="A33" s="558" t="s">
        <v>115</v>
      </c>
      <c r="B33" s="472"/>
      <c r="C33" s="473">
        <v>44060772.14105263</v>
      </c>
      <c r="D33" s="473">
        <v>0</v>
      </c>
      <c r="E33" s="473">
        <v>3326394.6984210517</v>
      </c>
      <c r="F33" s="473">
        <v>2149764.38</v>
      </c>
      <c r="G33" s="473">
        <v>49536931.21947369</v>
      </c>
      <c r="H33" s="474"/>
      <c r="I33" s="475"/>
      <c r="J33" s="565"/>
      <c r="K33" s="558" t="s">
        <v>115</v>
      </c>
      <c r="L33" s="472"/>
      <c r="M33" s="473">
        <f>+'ตารางที่ 5'!C32</f>
        <v>41208884.31270271</v>
      </c>
      <c r="N33" s="473">
        <f>+'ตารางที่ 5'!D32</f>
        <v>0</v>
      </c>
      <c r="O33" s="473">
        <f>+'ตารางที่ 5'!E32</f>
        <v>2733271.184213036</v>
      </c>
      <c r="P33" s="473">
        <f>+'ตารางที่ 5'!F32</f>
        <v>3920966.119778869</v>
      </c>
      <c r="Q33" s="473">
        <f>+'ตารางที่ 5'!G32</f>
        <v>47863121.616694614</v>
      </c>
      <c r="R33" s="474"/>
      <c r="S33" s="475"/>
      <c r="T33" s="565"/>
      <c r="U33" s="487"/>
      <c r="V33" s="488"/>
      <c r="W33" s="560"/>
    </row>
    <row r="34" spans="1:23" s="466" customFormat="1" ht="21">
      <c r="A34" s="367">
        <v>1</v>
      </c>
      <c r="B34" s="126" t="s">
        <v>52</v>
      </c>
      <c r="C34" s="74">
        <v>20732659.14628421</v>
      </c>
      <c r="D34" s="74">
        <v>0</v>
      </c>
      <c r="E34" s="74">
        <v>1573047.468089684</v>
      </c>
      <c r="F34" s="74">
        <v>922628.8758720001</v>
      </c>
      <c r="G34" s="74">
        <v>23228335.490245897</v>
      </c>
      <c r="H34" s="48">
        <v>22</v>
      </c>
      <c r="I34" s="213" t="s">
        <v>2</v>
      </c>
      <c r="J34" s="524">
        <v>1055833.4313748134</v>
      </c>
      <c r="K34" s="367">
        <v>1</v>
      </c>
      <c r="L34" s="126" t="s">
        <v>52</v>
      </c>
      <c r="M34" s="74">
        <f>+'ตารางที่ 5'!C33</f>
        <v>19539364.31756757</v>
      </c>
      <c r="N34" s="74">
        <f>+'ตารางที่ 5'!D33</f>
        <v>0</v>
      </c>
      <c r="O34" s="74">
        <f>+'ตารางที่ 5'!E33</f>
        <v>1325910.7847376787</v>
      </c>
      <c r="P34" s="74">
        <f>+'ตารางที่ 5'!F33</f>
        <v>1829969.0699262898</v>
      </c>
      <c r="Q34" s="74">
        <f>+'ตารางที่ 5'!G33</f>
        <v>22695244.17223154</v>
      </c>
      <c r="R34" s="48">
        <f>+'ตารางที่ 5'!H33</f>
        <v>26</v>
      </c>
      <c r="S34" s="213" t="str">
        <f>+'ตารางที่ 5'!I33</f>
        <v>เรื่อง</v>
      </c>
      <c r="T34" s="524">
        <f>+'ตารางที่ 5'!J33</f>
        <v>872894.00662429</v>
      </c>
      <c r="U34" s="498">
        <f aca="true" t="shared" si="7" ref="U34:V36">+Q34/G34*100-100</f>
        <v>-2.2950043847877737</v>
      </c>
      <c r="V34" s="369">
        <f t="shared" si="7"/>
        <v>18.181818181818187</v>
      </c>
      <c r="W34" s="370">
        <f>+T34/J34*100-100</f>
        <v>-17.326542171743483</v>
      </c>
    </row>
    <row r="35" spans="1:23" s="466" customFormat="1" ht="21">
      <c r="A35" s="367">
        <v>2</v>
      </c>
      <c r="B35" s="126" t="s">
        <v>53</v>
      </c>
      <c r="C35" s="74">
        <v>20118716.22633421</v>
      </c>
      <c r="D35" s="74">
        <v>0</v>
      </c>
      <c r="E35" s="74">
        <v>1525903.0718476838</v>
      </c>
      <c r="F35" s="74">
        <v>901705.488208</v>
      </c>
      <c r="G35" s="74">
        <v>22546324.786389895</v>
      </c>
      <c r="H35" s="48">
        <v>15</v>
      </c>
      <c r="I35" s="213" t="s">
        <v>2</v>
      </c>
      <c r="J35" s="524">
        <v>1503088.3190926597</v>
      </c>
      <c r="K35" s="367">
        <v>2</v>
      </c>
      <c r="L35" s="126" t="s">
        <v>53</v>
      </c>
      <c r="M35" s="74">
        <f>+'ตารางที่ 5'!C34</f>
        <v>18950064.027567565</v>
      </c>
      <c r="N35" s="74">
        <f>+'ตารางที่ 5'!D34</f>
        <v>0</v>
      </c>
      <c r="O35" s="74">
        <f>+'ตารางที่ 5'!E34</f>
        <v>1283785.8747376788</v>
      </c>
      <c r="P35" s="74">
        <f>+'ตารางที่ 5'!F34</f>
        <v>1776860.5399262898</v>
      </c>
      <c r="Q35" s="74">
        <f>+'ตารางที่ 5'!G34</f>
        <v>22010710.442231536</v>
      </c>
      <c r="R35" s="48">
        <f>+'ตารางที่ 5'!H34</f>
        <v>11</v>
      </c>
      <c r="S35" s="213" t="str">
        <f>+'ตารางที่ 5'!I34</f>
        <v>เรื่อง</v>
      </c>
      <c r="T35" s="524">
        <f>+'ตารางที่ 5'!J34</f>
        <v>2000973.6765665032</v>
      </c>
      <c r="U35" s="498">
        <f t="shared" si="7"/>
        <v>-2.3756170871878908</v>
      </c>
      <c r="V35" s="369">
        <f t="shared" si="7"/>
        <v>-26.66666666666667</v>
      </c>
      <c r="W35" s="370">
        <f>+T35/J35*100-100</f>
        <v>33.124158517471045</v>
      </c>
    </row>
    <row r="36" spans="1:23" s="466" customFormat="1" ht="21">
      <c r="A36" s="367">
        <v>3</v>
      </c>
      <c r="B36" s="126" t="s">
        <v>54</v>
      </c>
      <c r="C36" s="74">
        <v>3209396.768434211</v>
      </c>
      <c r="D36" s="74">
        <v>0</v>
      </c>
      <c r="E36" s="74">
        <v>227444.15848368415</v>
      </c>
      <c r="F36" s="74">
        <v>325430.01592000003</v>
      </c>
      <c r="G36" s="74">
        <v>3762270.9428378954</v>
      </c>
      <c r="H36" s="48">
        <v>3</v>
      </c>
      <c r="I36" s="213" t="s">
        <v>2</v>
      </c>
      <c r="J36" s="524">
        <v>1254090.3142792985</v>
      </c>
      <c r="K36" s="367">
        <v>3</v>
      </c>
      <c r="L36" s="126" t="s">
        <v>54</v>
      </c>
      <c r="M36" s="74">
        <f>+'ตารางที่ 5'!C35</f>
        <v>2719455.9675675672</v>
      </c>
      <c r="N36" s="74">
        <f>+'ตารางที่ 5'!D35</f>
        <v>0</v>
      </c>
      <c r="O36" s="74">
        <f>+'ตารางที่ 5'!E35</f>
        <v>123574.52473767885</v>
      </c>
      <c r="P36" s="74">
        <f>+'ตารางที่ 5'!F35</f>
        <v>314136.5099262899</v>
      </c>
      <c r="Q36" s="74">
        <f>+'ตารางที่ 5'!G35</f>
        <v>3157167.002231536</v>
      </c>
      <c r="R36" s="48">
        <f>+'ตารางที่ 5'!H35</f>
        <v>3</v>
      </c>
      <c r="S36" s="213" t="str">
        <f>+'ตารางที่ 5'!I35</f>
        <v>เรื่อง</v>
      </c>
      <c r="T36" s="524">
        <f>+'ตารางที่ 5'!J35</f>
        <v>1052389.0007438452</v>
      </c>
      <c r="U36" s="498">
        <f t="shared" si="7"/>
        <v>-16.083475905909296</v>
      </c>
      <c r="V36" s="369">
        <f t="shared" si="7"/>
        <v>0</v>
      </c>
      <c r="W36" s="370">
        <f>+T36/J36*100-100</f>
        <v>-16.08347590590931</v>
      </c>
    </row>
    <row r="37" spans="1:23" s="465" customFormat="1" ht="21">
      <c r="A37" s="558" t="s">
        <v>203</v>
      </c>
      <c r="B37" s="528"/>
      <c r="C37" s="473">
        <v>160400405.21473682</v>
      </c>
      <c r="D37" s="473">
        <v>0</v>
      </c>
      <c r="E37" s="473">
        <v>26242643.247894734</v>
      </c>
      <c r="F37" s="473">
        <v>20164458.619999997</v>
      </c>
      <c r="G37" s="473">
        <v>206807507.0826316</v>
      </c>
      <c r="H37" s="474"/>
      <c r="I37" s="475"/>
      <c r="J37" s="565"/>
      <c r="K37" s="558" t="s">
        <v>203</v>
      </c>
      <c r="L37" s="528"/>
      <c r="M37" s="473">
        <f>+'ตารางที่ 5'!C36</f>
        <v>166919740.64027026</v>
      </c>
      <c r="N37" s="473">
        <f>+'ตารางที่ 5'!D36</f>
        <v>0</v>
      </c>
      <c r="O37" s="473">
        <f>+'ตารางที่ 5'!E36</f>
        <v>20128757.688950717</v>
      </c>
      <c r="P37" s="473">
        <f>+'ตารางที่ 5'!F36</f>
        <v>27450809.52970516</v>
      </c>
      <c r="Q37" s="473">
        <f>+'ตารางที่ 5'!G36</f>
        <v>214499307.85892615</v>
      </c>
      <c r="R37" s="474"/>
      <c r="S37" s="475"/>
      <c r="T37" s="565"/>
      <c r="U37" s="487"/>
      <c r="V37" s="488"/>
      <c r="W37" s="560"/>
    </row>
    <row r="38" spans="1:23" s="466" customFormat="1" ht="63">
      <c r="A38" s="367">
        <v>1</v>
      </c>
      <c r="B38" s="126" t="s">
        <v>55</v>
      </c>
      <c r="C38" s="52">
        <v>25003561.96768421</v>
      </c>
      <c r="D38" s="52">
        <v>0</v>
      </c>
      <c r="E38" s="52">
        <v>4001245.930973684</v>
      </c>
      <c r="F38" s="52">
        <v>3143244.705</v>
      </c>
      <c r="G38" s="52">
        <v>32148052.603657894</v>
      </c>
      <c r="H38" s="45">
        <v>10</v>
      </c>
      <c r="I38" s="54" t="s">
        <v>2</v>
      </c>
      <c r="J38" s="83">
        <v>3214805.2603657893</v>
      </c>
      <c r="K38" s="367">
        <v>1</v>
      </c>
      <c r="L38" s="126" t="s">
        <v>55</v>
      </c>
      <c r="M38" s="52">
        <f>+'ตารางที่ 5'!C37</f>
        <v>25799143.31756757</v>
      </c>
      <c r="N38" s="52">
        <f>+'ตารางที่ 5'!D37</f>
        <v>0</v>
      </c>
      <c r="O38" s="52">
        <f>+'ตารางที่ 5'!E37</f>
        <v>3045397.124737679</v>
      </c>
      <c r="P38" s="52">
        <f>+'ตารางที่ 5'!F37</f>
        <v>4213842.39992629</v>
      </c>
      <c r="Q38" s="52">
        <f>+'ตารางที่ 5'!G37</f>
        <v>33058382.84223154</v>
      </c>
      <c r="R38" s="45">
        <f>+'ตารางที่ 5'!H37</f>
        <v>10</v>
      </c>
      <c r="S38" s="54" t="str">
        <f>+'ตารางที่ 5'!I37</f>
        <v>เรื่อง</v>
      </c>
      <c r="T38" s="83">
        <f>+'ตารางที่ 5'!J37</f>
        <v>3305838.2842231537</v>
      </c>
      <c r="U38" s="498">
        <f aca="true" t="shared" si="8" ref="U38:V41">+Q38/G38*100-100</f>
        <v>2.8316808168655996</v>
      </c>
      <c r="V38" s="369">
        <f t="shared" si="8"/>
        <v>0</v>
      </c>
      <c r="W38" s="370">
        <f>+T38/J38*100-100</f>
        <v>2.8316808168655996</v>
      </c>
    </row>
    <row r="39" spans="1:23" s="466" customFormat="1" ht="63">
      <c r="A39" s="367">
        <v>2</v>
      </c>
      <c r="B39" s="126" t="s">
        <v>56</v>
      </c>
      <c r="C39" s="52">
        <v>17455292.29968421</v>
      </c>
      <c r="D39" s="52">
        <v>0</v>
      </c>
      <c r="E39" s="52">
        <v>2721538.4904736844</v>
      </c>
      <c r="F39" s="52">
        <v>2194309.73</v>
      </c>
      <c r="G39" s="52">
        <v>22371140.520157896</v>
      </c>
      <c r="H39" s="45">
        <v>10</v>
      </c>
      <c r="I39" s="54" t="s">
        <v>2</v>
      </c>
      <c r="J39" s="83">
        <v>2237114.05201579</v>
      </c>
      <c r="K39" s="367">
        <v>2</v>
      </c>
      <c r="L39" s="126" t="s">
        <v>56</v>
      </c>
      <c r="M39" s="52">
        <f>+'ตารางที่ 5'!C38</f>
        <v>17833747.397567566</v>
      </c>
      <c r="N39" s="52">
        <f>+'ตารางที่ 5'!D38</f>
        <v>0</v>
      </c>
      <c r="O39" s="52">
        <f>+'ตารางที่ 5'!E38</f>
        <v>2052000.984737679</v>
      </c>
      <c r="P39" s="52">
        <f>+'ตารางที่ 5'!F38</f>
        <v>2889412.39992629</v>
      </c>
      <c r="Q39" s="52">
        <f>+'ตารางที่ 5'!G38</f>
        <v>22775160.782231536</v>
      </c>
      <c r="R39" s="45">
        <f>+'ตารางที่ 5'!H38</f>
        <v>10</v>
      </c>
      <c r="S39" s="54" t="str">
        <f>+'ตารางที่ 5'!I38</f>
        <v>เรื่อง</v>
      </c>
      <c r="T39" s="83">
        <f>+'ตารางที่ 5'!J38</f>
        <v>2277516.0782231535</v>
      </c>
      <c r="U39" s="498">
        <f t="shared" si="8"/>
        <v>1.8059886652161907</v>
      </c>
      <c r="V39" s="369">
        <f t="shared" si="8"/>
        <v>0</v>
      </c>
      <c r="W39" s="370">
        <f>+T39/J39*100-100</f>
        <v>1.8059886652161907</v>
      </c>
    </row>
    <row r="40" spans="1:23" s="466" customFormat="1" ht="63">
      <c r="A40" s="367">
        <v>3</v>
      </c>
      <c r="B40" s="126" t="s">
        <v>57</v>
      </c>
      <c r="C40" s="52">
        <v>92937988.9796842</v>
      </c>
      <c r="D40" s="52">
        <v>0</v>
      </c>
      <c r="E40" s="52">
        <v>15518612.895473683</v>
      </c>
      <c r="F40" s="52">
        <v>11683659.479999999</v>
      </c>
      <c r="G40" s="52">
        <v>120140261.3551579</v>
      </c>
      <c r="H40" s="45">
        <v>5</v>
      </c>
      <c r="I40" s="54" t="s">
        <v>8</v>
      </c>
      <c r="J40" s="83">
        <v>24028052.27103158</v>
      </c>
      <c r="K40" s="367">
        <v>3</v>
      </c>
      <c r="L40" s="126" t="s">
        <v>57</v>
      </c>
      <c r="M40" s="52">
        <f>+'ตารางที่ 5'!C39</f>
        <v>97487706.60756756</v>
      </c>
      <c r="N40" s="52">
        <f>+'ตารางที่ 5'!D39</f>
        <v>0</v>
      </c>
      <c r="O40" s="52">
        <f>+'ตารางที่ 5'!E39</f>
        <v>11985962.45473768</v>
      </c>
      <c r="P40" s="52">
        <f>+'ตารางที่ 5'!F39</f>
        <v>16133712.33992629</v>
      </c>
      <c r="Q40" s="52">
        <f>+'ตารางที่ 5'!G39</f>
        <v>125607381.40223153</v>
      </c>
      <c r="R40" s="45">
        <f>+'ตารางที่ 5'!H39</f>
        <v>5</v>
      </c>
      <c r="S40" s="54" t="str">
        <f>+'ตารางที่ 5'!I39</f>
        <v>ระบบ</v>
      </c>
      <c r="T40" s="83">
        <f>+'ตารางที่ 5'!J39</f>
        <v>25121476.280446306</v>
      </c>
      <c r="U40" s="498">
        <f t="shared" si="8"/>
        <v>4.5506144113602005</v>
      </c>
      <c r="V40" s="369">
        <f t="shared" si="8"/>
        <v>0</v>
      </c>
      <c r="W40" s="370">
        <f>+T40/J40*100-100</f>
        <v>4.5506144113602005</v>
      </c>
    </row>
    <row r="41" spans="1:23" s="466" customFormat="1" ht="63">
      <c r="A41" s="367">
        <v>4</v>
      </c>
      <c r="B41" s="126" t="s">
        <v>58</v>
      </c>
      <c r="C41" s="52">
        <v>25003561.96768421</v>
      </c>
      <c r="D41" s="52">
        <v>0</v>
      </c>
      <c r="E41" s="52">
        <v>4001245.930973684</v>
      </c>
      <c r="F41" s="52">
        <v>3143244.705</v>
      </c>
      <c r="G41" s="52">
        <v>32148052.603657894</v>
      </c>
      <c r="H41" s="45">
        <v>10</v>
      </c>
      <c r="I41" s="54" t="s">
        <v>2</v>
      </c>
      <c r="J41" s="83">
        <v>3214805.2603657893</v>
      </c>
      <c r="K41" s="367">
        <v>4</v>
      </c>
      <c r="L41" s="126" t="s">
        <v>58</v>
      </c>
      <c r="M41" s="52">
        <f>+'ตารางที่ 5'!C40</f>
        <v>25799143.31756757</v>
      </c>
      <c r="N41" s="52">
        <f>+'ตารางที่ 5'!D40</f>
        <v>0</v>
      </c>
      <c r="O41" s="52">
        <f>+'ตารางที่ 5'!E40</f>
        <v>3045397.124737679</v>
      </c>
      <c r="P41" s="52">
        <f>+'ตารางที่ 5'!F40</f>
        <v>4213842.38992629</v>
      </c>
      <c r="Q41" s="52">
        <f>+'ตารางที่ 5'!G40</f>
        <v>33058382.832231537</v>
      </c>
      <c r="R41" s="45">
        <f>+'ตารางที่ 5'!H40</f>
        <v>10</v>
      </c>
      <c r="S41" s="54" t="str">
        <f>+'ตารางที่ 5'!I40</f>
        <v>เรื่อง</v>
      </c>
      <c r="T41" s="83">
        <f>+'ตารางที่ 5'!J40</f>
        <v>3305838.2832231536</v>
      </c>
      <c r="U41" s="498">
        <f t="shared" si="8"/>
        <v>2.8316807857595307</v>
      </c>
      <c r="V41" s="369">
        <f t="shared" si="8"/>
        <v>0</v>
      </c>
      <c r="W41" s="370">
        <f>+T41/J41*100-100</f>
        <v>2.8316807857595307</v>
      </c>
    </row>
    <row r="42" spans="1:23" s="467" customFormat="1" ht="21">
      <c r="A42" s="367"/>
      <c r="B42" s="126"/>
      <c r="C42" s="52"/>
      <c r="D42" s="52"/>
      <c r="E42" s="52"/>
      <c r="F42" s="52"/>
      <c r="G42" s="52"/>
      <c r="H42" s="45"/>
      <c r="I42" s="54"/>
      <c r="J42" s="83"/>
      <c r="K42" s="367"/>
      <c r="L42" s="126"/>
      <c r="M42" s="52"/>
      <c r="N42" s="52"/>
      <c r="O42" s="52"/>
      <c r="P42" s="52"/>
      <c r="Q42" s="52"/>
      <c r="R42" s="45"/>
      <c r="S42" s="54"/>
      <c r="T42" s="83"/>
      <c r="U42" s="561"/>
      <c r="V42" s="562"/>
      <c r="W42" s="563"/>
    </row>
    <row r="43" spans="1:23" ht="21.75" thickBot="1">
      <c r="A43" s="580" t="s">
        <v>88</v>
      </c>
      <c r="B43" s="581"/>
      <c r="C43" s="55">
        <v>510713476.58000004</v>
      </c>
      <c r="D43" s="55">
        <v>0</v>
      </c>
      <c r="E43" s="55">
        <v>47092148.76</v>
      </c>
      <c r="F43" s="55">
        <v>38063966.12</v>
      </c>
      <c r="G43" s="55">
        <v>595869591.46</v>
      </c>
      <c r="H43" s="49"/>
      <c r="I43" s="116"/>
      <c r="J43" s="107"/>
      <c r="K43" s="582" t="s">
        <v>88</v>
      </c>
      <c r="L43" s="583"/>
      <c r="M43" s="55">
        <f>+M5+M13+M18+M21+M33+M37</f>
        <v>467573000.97</v>
      </c>
      <c r="N43" s="55">
        <f>+N5+N13+N18+N21+N33+N37</f>
        <v>0</v>
      </c>
      <c r="O43" s="55">
        <f>+O5+O13+O18+O21+O33+O37</f>
        <v>37231761.65529412</v>
      </c>
      <c r="P43" s="55">
        <f>+P5+P13+P18+P21+P33+P37</f>
        <v>58170079.72727272</v>
      </c>
      <c r="Q43" s="55">
        <f>+Q5+Q13+Q18+Q21+Q33+Q37</f>
        <v>562974842.3525668</v>
      </c>
      <c r="R43" s="49"/>
      <c r="S43" s="116"/>
      <c r="T43" s="107"/>
      <c r="U43" s="584"/>
      <c r="V43" s="585"/>
      <c r="W43" s="586"/>
    </row>
    <row r="44" spans="1:17" ht="21.75" thickTop="1">
      <c r="A44" s="466"/>
      <c r="B44" s="466"/>
      <c r="G44" s="478"/>
      <c r="H44" s="38"/>
      <c r="K44" s="466"/>
      <c r="L44" s="466"/>
      <c r="Q44" s="478"/>
    </row>
    <row r="45" spans="1:17" ht="21" hidden="1">
      <c r="A45" s="477"/>
      <c r="B45" s="477"/>
      <c r="C45" s="477"/>
      <c r="D45" s="477"/>
      <c r="E45" s="477"/>
      <c r="F45" s="477"/>
      <c r="G45" s="476"/>
      <c r="H45" s="38"/>
      <c r="K45" s="477"/>
      <c r="L45" s="477"/>
      <c r="M45" s="477"/>
      <c r="N45" s="477"/>
      <c r="O45" s="477"/>
      <c r="P45" s="477"/>
      <c r="Q45" s="476">
        <f>+'ตารางที่ 1 '!E14-'ตารางที่ 9'!Q43</f>
        <v>-0.002566814422607422</v>
      </c>
    </row>
    <row r="46" ht="21">
      <c r="H46" s="38"/>
    </row>
    <row r="47" spans="7:17" ht="21">
      <c r="G47" s="481"/>
      <c r="H47" s="38"/>
      <c r="Q47" s="481"/>
    </row>
    <row r="48" ht="21">
      <c r="H48" s="38"/>
    </row>
    <row r="49" ht="21">
      <c r="H49" s="38"/>
    </row>
    <row r="50" ht="21">
      <c r="H50" s="38"/>
    </row>
    <row r="51" ht="21">
      <c r="H51" s="38"/>
    </row>
    <row r="52" ht="21">
      <c r="H52" s="38"/>
    </row>
    <row r="53" ht="21">
      <c r="H53" s="38"/>
    </row>
    <row r="54" ht="21">
      <c r="H54" s="38"/>
    </row>
    <row r="55" ht="21">
      <c r="H55" s="38"/>
    </row>
    <row r="56" ht="21">
      <c r="H56" s="38"/>
    </row>
    <row r="57" ht="21">
      <c r="H57" s="38"/>
    </row>
    <row r="58" ht="21">
      <c r="H58" s="38"/>
    </row>
    <row r="59" ht="21">
      <c r="H59" s="38"/>
    </row>
    <row r="60" ht="21">
      <c r="H60" s="38"/>
    </row>
    <row r="61" ht="21">
      <c r="H61" s="38"/>
    </row>
    <row r="62" ht="21">
      <c r="H62" s="38"/>
    </row>
    <row r="63" ht="21">
      <c r="H63" s="38"/>
    </row>
    <row r="64" ht="21">
      <c r="H64" s="38"/>
    </row>
    <row r="65" ht="21">
      <c r="H65" s="38"/>
    </row>
    <row r="66" ht="21">
      <c r="H66" s="38"/>
    </row>
    <row r="67" ht="21">
      <c r="H67" s="38"/>
    </row>
    <row r="68" ht="21">
      <c r="H68" s="38"/>
    </row>
    <row r="69" ht="21">
      <c r="H69" s="38"/>
    </row>
    <row r="70" ht="21">
      <c r="H70" s="38"/>
    </row>
    <row r="71" ht="21">
      <c r="H71" s="38"/>
    </row>
    <row r="72" ht="21">
      <c r="H72" s="38"/>
    </row>
    <row r="73" ht="21">
      <c r="H73" s="38"/>
    </row>
    <row r="74" ht="21">
      <c r="H74" s="38"/>
    </row>
    <row r="75" ht="21">
      <c r="H75" s="38"/>
    </row>
    <row r="76" ht="21">
      <c r="H76" s="38"/>
    </row>
    <row r="77" ht="21">
      <c r="H77" s="38"/>
    </row>
    <row r="78" ht="21">
      <c r="H78" s="38"/>
    </row>
    <row r="79" ht="21">
      <c r="H79" s="38"/>
    </row>
    <row r="80" ht="21">
      <c r="H80" s="38"/>
    </row>
    <row r="81" ht="21">
      <c r="H81" s="38"/>
    </row>
    <row r="82" ht="21">
      <c r="H82" s="38"/>
    </row>
    <row r="83" ht="21">
      <c r="H83" s="38"/>
    </row>
    <row r="84" ht="21">
      <c r="H84" s="38"/>
    </row>
    <row r="85" ht="21">
      <c r="H85" s="38"/>
    </row>
    <row r="86" ht="21">
      <c r="H86" s="38"/>
    </row>
    <row r="87" ht="21">
      <c r="H87" s="38"/>
    </row>
    <row r="88" ht="21">
      <c r="H88" s="38"/>
    </row>
    <row r="89" ht="21">
      <c r="H89" s="38"/>
    </row>
    <row r="90" ht="21">
      <c r="H90" s="38"/>
    </row>
    <row r="91" ht="21">
      <c r="H91" s="38"/>
    </row>
    <row r="92" ht="21">
      <c r="H92" s="38"/>
    </row>
    <row r="93" ht="21">
      <c r="H93" s="38"/>
    </row>
    <row r="94" ht="21">
      <c r="H94" s="38"/>
    </row>
    <row r="95" ht="21">
      <c r="H95" s="38"/>
    </row>
    <row r="96" ht="21">
      <c r="H96" s="38"/>
    </row>
    <row r="97" ht="21">
      <c r="H97" s="38"/>
    </row>
    <row r="98" ht="21">
      <c r="H98" s="38"/>
    </row>
    <row r="99" ht="21">
      <c r="H99" s="38"/>
    </row>
    <row r="100" ht="21">
      <c r="H100" s="38"/>
    </row>
    <row r="101" ht="21">
      <c r="H101" s="38"/>
    </row>
    <row r="102" ht="21">
      <c r="H102" s="38"/>
    </row>
    <row r="103" ht="21">
      <c r="H103" s="38"/>
    </row>
    <row r="104" ht="21">
      <c r="H104" s="38"/>
    </row>
    <row r="105" ht="21">
      <c r="H105" s="38"/>
    </row>
    <row r="106" ht="21">
      <c r="H106" s="38"/>
    </row>
    <row r="107" ht="21">
      <c r="H107" s="38"/>
    </row>
    <row r="108" ht="21">
      <c r="H108" s="38"/>
    </row>
    <row r="109" ht="21">
      <c r="H109" s="38"/>
    </row>
    <row r="110" ht="21">
      <c r="H110" s="38"/>
    </row>
    <row r="111" ht="21">
      <c r="H111" s="38"/>
    </row>
    <row r="112" ht="21">
      <c r="H112" s="38"/>
    </row>
    <row r="113" ht="21">
      <c r="H113" s="38"/>
    </row>
    <row r="114" ht="21">
      <c r="H114" s="38"/>
    </row>
    <row r="115" ht="21">
      <c r="H115" s="38"/>
    </row>
    <row r="116" ht="21">
      <c r="H116" s="38"/>
    </row>
    <row r="117" ht="21">
      <c r="H117" s="38"/>
    </row>
    <row r="118" ht="21">
      <c r="H118" s="38"/>
    </row>
    <row r="119" ht="21">
      <c r="H119" s="38"/>
    </row>
    <row r="120" ht="21">
      <c r="H120" s="38"/>
    </row>
    <row r="121" ht="21">
      <c r="H121" s="38"/>
    </row>
    <row r="122" ht="21">
      <c r="H122" s="38"/>
    </row>
    <row r="123" ht="21">
      <c r="H123" s="38"/>
    </row>
    <row r="124" ht="21">
      <c r="H124" s="38"/>
    </row>
    <row r="125" ht="21">
      <c r="H125" s="38"/>
    </row>
    <row r="126" ht="21">
      <c r="H126" s="38"/>
    </row>
    <row r="127" ht="21">
      <c r="H127" s="38"/>
    </row>
    <row r="128" ht="21">
      <c r="H128" s="38"/>
    </row>
    <row r="129" ht="21">
      <c r="H129" s="38"/>
    </row>
    <row r="130" ht="21">
      <c r="H130" s="38"/>
    </row>
    <row r="131" ht="21">
      <c r="H131" s="38"/>
    </row>
    <row r="132" ht="21">
      <c r="H132" s="38"/>
    </row>
    <row r="133" ht="21">
      <c r="H133" s="38"/>
    </row>
    <row r="134" ht="21">
      <c r="H134" s="38"/>
    </row>
    <row r="135" ht="21">
      <c r="H135" s="38"/>
    </row>
    <row r="136" ht="21">
      <c r="H136" s="38"/>
    </row>
    <row r="137" ht="21">
      <c r="H137" s="38"/>
    </row>
    <row r="138" ht="21">
      <c r="H138" s="38"/>
    </row>
    <row r="139" ht="21">
      <c r="H139" s="38"/>
    </row>
    <row r="140" ht="21">
      <c r="H140" s="38"/>
    </row>
    <row r="141" ht="21">
      <c r="H141" s="38"/>
    </row>
    <row r="142" ht="21">
      <c r="H142" s="38"/>
    </row>
    <row r="143" ht="21">
      <c r="H143" s="38"/>
    </row>
    <row r="144" ht="21">
      <c r="H144" s="38"/>
    </row>
    <row r="145" ht="21">
      <c r="H145" s="38"/>
    </row>
    <row r="146" ht="21">
      <c r="H146" s="38"/>
    </row>
    <row r="147" ht="21">
      <c r="H147" s="38"/>
    </row>
    <row r="148" ht="21">
      <c r="H148" s="38"/>
    </row>
    <row r="149" ht="21">
      <c r="H149" s="38"/>
    </row>
    <row r="150" ht="21">
      <c r="H150" s="38"/>
    </row>
    <row r="151" ht="21">
      <c r="H151" s="38"/>
    </row>
    <row r="152" ht="21">
      <c r="H152" s="38"/>
    </row>
    <row r="153" ht="21">
      <c r="H153" s="38"/>
    </row>
    <row r="154" ht="21">
      <c r="H154" s="38"/>
    </row>
    <row r="155" ht="21">
      <c r="H155" s="38"/>
    </row>
    <row r="156" ht="21">
      <c r="H156" s="38"/>
    </row>
    <row r="157" ht="21">
      <c r="H157" s="38"/>
    </row>
    <row r="158" ht="21">
      <c r="H158" s="38"/>
    </row>
    <row r="159" ht="21">
      <c r="H159" s="38"/>
    </row>
    <row r="160" ht="21">
      <c r="H160" s="38"/>
    </row>
    <row r="161" ht="21">
      <c r="H161" s="38"/>
    </row>
    <row r="162" ht="21">
      <c r="H162" s="38"/>
    </row>
    <row r="163" ht="21">
      <c r="H163" s="38"/>
    </row>
    <row r="164" ht="21">
      <c r="H164" s="38"/>
    </row>
    <row r="165" ht="21">
      <c r="H165" s="38"/>
    </row>
    <row r="166" ht="21">
      <c r="H166" s="38"/>
    </row>
    <row r="167" ht="21">
      <c r="H167" s="38"/>
    </row>
    <row r="168" ht="21">
      <c r="H168" s="38"/>
    </row>
    <row r="169" ht="21">
      <c r="H169" s="38"/>
    </row>
    <row r="170" ht="21">
      <c r="H170" s="38"/>
    </row>
    <row r="171" ht="21">
      <c r="H171" s="38"/>
    </row>
    <row r="172" ht="21">
      <c r="H172" s="38"/>
    </row>
    <row r="173" ht="21">
      <c r="H173" s="38"/>
    </row>
    <row r="174" ht="21">
      <c r="H174" s="38"/>
    </row>
    <row r="175" ht="21">
      <c r="H175" s="38"/>
    </row>
    <row r="176" ht="21">
      <c r="H176" s="38"/>
    </row>
    <row r="177" ht="21">
      <c r="H177" s="38"/>
    </row>
    <row r="178" ht="21">
      <c r="H178" s="38"/>
    </row>
    <row r="179" ht="21">
      <c r="H179" s="38"/>
    </row>
    <row r="180" ht="21">
      <c r="H180" s="38"/>
    </row>
    <row r="181" ht="21">
      <c r="H181" s="38"/>
    </row>
    <row r="182" ht="21">
      <c r="H182" s="38"/>
    </row>
    <row r="183" ht="21">
      <c r="H183" s="38"/>
    </row>
    <row r="184" ht="21">
      <c r="H184" s="38"/>
    </row>
    <row r="185" ht="21">
      <c r="H185" s="38"/>
    </row>
    <row r="186" ht="21">
      <c r="H186" s="38"/>
    </row>
    <row r="187" ht="21">
      <c r="H187" s="38"/>
    </row>
  </sheetData>
  <sheetProtection/>
  <mergeCells count="6">
    <mergeCell ref="C3:J3"/>
    <mergeCell ref="A3:B4"/>
    <mergeCell ref="A1:W1"/>
    <mergeCell ref="K3:L4"/>
    <mergeCell ref="M3:T3"/>
    <mergeCell ref="U3:W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26" sqref="H26"/>
    </sheetView>
  </sheetViews>
  <sheetFormatPr defaultColWidth="36.8515625" defaultRowHeight="12.75"/>
  <cols>
    <col min="1" max="1" width="4.140625" style="149" customWidth="1"/>
    <col min="2" max="2" width="59.421875" style="149" customWidth="1"/>
    <col min="3" max="3" width="83.421875" style="149" customWidth="1"/>
    <col min="4" max="16384" width="36.8515625" style="149" customWidth="1"/>
  </cols>
  <sheetData>
    <row r="1" ht="23.25">
      <c r="A1" s="148" t="s">
        <v>69</v>
      </c>
    </row>
    <row r="2" ht="23.25">
      <c r="B2" s="123" t="s">
        <v>154</v>
      </c>
    </row>
    <row r="3" spans="1:3" ht="23.25">
      <c r="A3" s="652" t="s">
        <v>70</v>
      </c>
      <c r="B3" s="653"/>
      <c r="C3" s="150" t="s">
        <v>65</v>
      </c>
    </row>
    <row r="4" spans="1:3" ht="23.25">
      <c r="A4" s="151" t="s">
        <v>111</v>
      </c>
      <c r="B4" s="152"/>
      <c r="C4" s="153"/>
    </row>
    <row r="5" spans="1:3" ht="46.5">
      <c r="A5" s="154">
        <v>1</v>
      </c>
      <c r="B5" s="155" t="s">
        <v>59</v>
      </c>
      <c r="C5" s="156"/>
    </row>
    <row r="6" spans="1:3" ht="23.25">
      <c r="A6" s="170">
        <v>2</v>
      </c>
      <c r="B6" s="171" t="s">
        <v>60</v>
      </c>
      <c r="C6" s="172"/>
    </row>
    <row r="7" spans="1:3" ht="23.25">
      <c r="A7" s="170">
        <v>3</v>
      </c>
      <c r="B7" s="171" t="s">
        <v>294</v>
      </c>
      <c r="C7" s="172"/>
    </row>
    <row r="8" spans="1:3" ht="23.25">
      <c r="A8" s="170">
        <v>4</v>
      </c>
      <c r="B8" s="171" t="s">
        <v>36</v>
      </c>
      <c r="C8" s="172"/>
    </row>
    <row r="9" spans="1:3" ht="23.25">
      <c r="A9" s="170">
        <v>5</v>
      </c>
      <c r="B9" s="171" t="s">
        <v>35</v>
      </c>
      <c r="C9" s="172"/>
    </row>
    <row r="10" spans="1:3" ht="23.25">
      <c r="A10" s="170">
        <v>6</v>
      </c>
      <c r="B10" s="171" t="s">
        <v>34</v>
      </c>
      <c r="C10" s="172"/>
    </row>
    <row r="11" spans="1:3" ht="24" thickBot="1">
      <c r="A11" s="166">
        <v>7</v>
      </c>
      <c r="B11" s="167" t="s">
        <v>33</v>
      </c>
      <c r="C11" s="168"/>
    </row>
    <row r="12" spans="1:3" ht="23.25">
      <c r="A12" s="178" t="s">
        <v>112</v>
      </c>
      <c r="B12" s="160"/>
      <c r="C12" s="179"/>
    </row>
    <row r="13" spans="1:3" ht="46.5">
      <c r="A13" s="154">
        <v>1</v>
      </c>
      <c r="B13" s="155" t="s">
        <v>48</v>
      </c>
      <c r="C13" s="156"/>
    </row>
    <row r="14" spans="1:3" ht="23.25">
      <c r="A14" s="154">
        <v>2</v>
      </c>
      <c r="B14" s="155" t="s">
        <v>49</v>
      </c>
      <c r="C14" s="156"/>
    </row>
    <row r="15" spans="1:3" ht="24" thickBot="1">
      <c r="A15" s="157">
        <v>3</v>
      </c>
      <c r="B15" s="158" t="s">
        <v>50</v>
      </c>
      <c r="C15" s="159"/>
    </row>
    <row r="16" spans="1:3" ht="23.25">
      <c r="A16" s="178" t="s">
        <v>113</v>
      </c>
      <c r="B16" s="190"/>
      <c r="C16" s="187"/>
    </row>
    <row r="17" spans="1:3" ht="23.25">
      <c r="A17" s="154">
        <v>1</v>
      </c>
      <c r="B17" s="155" t="s">
        <v>46</v>
      </c>
      <c r="C17" s="156"/>
    </row>
    <row r="18" spans="1:4" ht="24" thickBot="1">
      <c r="A18" s="166">
        <v>2</v>
      </c>
      <c r="B18" s="167" t="s">
        <v>47</v>
      </c>
      <c r="C18" s="168"/>
      <c r="D18" s="160"/>
    </row>
    <row r="19" spans="1:3" ht="23.25">
      <c r="A19" s="151" t="s">
        <v>114</v>
      </c>
      <c r="B19" s="186"/>
      <c r="C19" s="195"/>
    </row>
    <row r="20" spans="1:3" ht="23.25">
      <c r="A20" s="154">
        <v>1</v>
      </c>
      <c r="B20" s="155" t="s">
        <v>295</v>
      </c>
      <c r="C20" s="156"/>
    </row>
    <row r="21" spans="1:3" ht="23.25">
      <c r="A21" s="170">
        <v>2</v>
      </c>
      <c r="B21" s="171" t="s">
        <v>296</v>
      </c>
      <c r="C21" s="172"/>
    </row>
    <row r="22" spans="1:3" ht="23.25">
      <c r="A22" s="170">
        <v>3</v>
      </c>
      <c r="B22" s="171" t="s">
        <v>297</v>
      </c>
      <c r="C22" s="184"/>
    </row>
    <row r="23" spans="1:3" ht="23.25">
      <c r="A23" s="170">
        <v>4</v>
      </c>
      <c r="B23" s="171" t="s">
        <v>298</v>
      </c>
      <c r="C23" s="172"/>
    </row>
    <row r="24" spans="1:3" ht="23.25">
      <c r="A24" s="170">
        <v>5</v>
      </c>
      <c r="B24" s="171" t="s">
        <v>299</v>
      </c>
      <c r="C24" s="172"/>
    </row>
    <row r="25" spans="1:3" ht="23.25">
      <c r="A25" s="170">
        <v>6</v>
      </c>
      <c r="B25" s="171" t="s">
        <v>300</v>
      </c>
      <c r="C25" s="172"/>
    </row>
    <row r="26" spans="1:3" ht="23.25">
      <c r="A26" s="170">
        <v>7</v>
      </c>
      <c r="B26" s="171" t="s">
        <v>303</v>
      </c>
      <c r="C26" s="172"/>
    </row>
    <row r="27" spans="1:3" ht="23.25">
      <c r="A27" s="170">
        <v>8</v>
      </c>
      <c r="B27" s="171" t="s">
        <v>304</v>
      </c>
      <c r="C27" s="172"/>
    </row>
    <row r="28" spans="1:3" ht="23.25">
      <c r="A28" s="170">
        <v>9</v>
      </c>
      <c r="B28" s="171" t="s">
        <v>51</v>
      </c>
      <c r="C28" s="172"/>
    </row>
    <row r="29" spans="1:3" ht="47.25" thickBot="1">
      <c r="A29" s="166">
        <v>10</v>
      </c>
      <c r="B29" s="167" t="s">
        <v>305</v>
      </c>
      <c r="C29" s="168" t="s">
        <v>353</v>
      </c>
    </row>
    <row r="30" spans="1:3" ht="23.25">
      <c r="A30" s="178" t="s">
        <v>115</v>
      </c>
      <c r="B30" s="190"/>
      <c r="C30" s="187"/>
    </row>
    <row r="31" spans="1:3" ht="23.25">
      <c r="A31" s="154">
        <v>1</v>
      </c>
      <c r="B31" s="155" t="s">
        <v>52</v>
      </c>
      <c r="C31" s="156"/>
    </row>
    <row r="32" spans="1:3" ht="46.5">
      <c r="A32" s="163">
        <v>2</v>
      </c>
      <c r="B32" s="164" t="s">
        <v>53</v>
      </c>
      <c r="C32" s="422" t="s">
        <v>360</v>
      </c>
    </row>
    <row r="33" spans="1:3" ht="93">
      <c r="A33" s="154"/>
      <c r="B33" s="155"/>
      <c r="C33" s="156" t="s">
        <v>361</v>
      </c>
    </row>
    <row r="34" spans="1:3" ht="139.5">
      <c r="A34" s="154"/>
      <c r="B34" s="155"/>
      <c r="C34" s="202" t="s">
        <v>362</v>
      </c>
    </row>
    <row r="35" spans="1:4" ht="24" thickBot="1">
      <c r="A35" s="166">
        <v>3</v>
      </c>
      <c r="B35" s="167" t="s">
        <v>54</v>
      </c>
      <c r="C35" s="159"/>
      <c r="D35" s="160"/>
    </row>
    <row r="36" spans="1:3" ht="23.25">
      <c r="A36" s="151" t="s">
        <v>203</v>
      </c>
      <c r="B36" s="186"/>
      <c r="C36" s="195"/>
    </row>
    <row r="37" spans="1:3" ht="23.25">
      <c r="A37" s="154">
        <v>1</v>
      </c>
      <c r="B37" s="155" t="s">
        <v>55</v>
      </c>
      <c r="C37" s="156"/>
    </row>
    <row r="38" spans="1:3" ht="23.25">
      <c r="A38" s="154">
        <v>2</v>
      </c>
      <c r="B38" s="155" t="s">
        <v>56</v>
      </c>
      <c r="C38" s="156"/>
    </row>
    <row r="39" spans="1:3" ht="23.25">
      <c r="A39" s="154">
        <v>3</v>
      </c>
      <c r="B39" s="155" t="s">
        <v>57</v>
      </c>
      <c r="C39" s="156"/>
    </row>
    <row r="40" spans="1:4" ht="24" thickBot="1">
      <c r="A40" s="157">
        <v>4</v>
      </c>
      <c r="B40" s="158" t="s">
        <v>58</v>
      </c>
      <c r="C40" s="159"/>
      <c r="D40" s="160"/>
    </row>
    <row r="41" spans="1:4" ht="23.25">
      <c r="A41" s="196"/>
      <c r="B41" s="197"/>
      <c r="C41" s="198"/>
      <c r="D41" s="160"/>
    </row>
    <row r="42" spans="1:14" ht="23.25">
      <c r="A42" s="185" t="s">
        <v>78</v>
      </c>
      <c r="B42" s="197"/>
      <c r="C42" s="169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</row>
    <row r="43" spans="1:14" ht="23.25">
      <c r="A43" s="196"/>
      <c r="B43" s="197"/>
      <c r="C43" s="169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</row>
    <row r="44" spans="2:14" ht="23.25"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</row>
    <row r="45" spans="2:14" ht="23.25"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</row>
    <row r="46" spans="2:14" ht="23.25"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</row>
    <row r="47" spans="2:14" ht="23.25"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</row>
    <row r="48" spans="2:14" ht="23.25"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</row>
    <row r="49" spans="2:14" ht="23.25"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</row>
    <row r="50" spans="2:14" ht="23.25"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</row>
    <row r="51" spans="2:14" ht="23.25"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</row>
    <row r="52" spans="2:14" ht="23.25"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</row>
    <row r="53" spans="2:14" ht="23.25"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</row>
    <row r="54" spans="2:14" ht="23.25"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</row>
    <row r="55" spans="2:14" ht="23.25"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</row>
  </sheetData>
  <sheetProtection/>
  <mergeCells count="1">
    <mergeCell ref="A3:B3"/>
  </mergeCells>
  <printOptions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7.57421875" style="30" customWidth="1"/>
    <col min="2" max="2" width="13.140625" style="30" customWidth="1"/>
    <col min="3" max="3" width="8.57421875" style="30" customWidth="1"/>
    <col min="4" max="5" width="12.00390625" style="30" bestFit="1" customWidth="1"/>
    <col min="6" max="6" width="12.8515625" style="30" customWidth="1"/>
    <col min="7" max="7" width="7.57421875" style="30" customWidth="1"/>
    <col min="8" max="8" width="6.8515625" style="30" customWidth="1"/>
    <col min="9" max="9" width="11.8515625" style="30" customWidth="1"/>
    <col min="10" max="10" width="12.8515625" style="30" bestFit="1" customWidth="1"/>
    <col min="11" max="11" width="8.7109375" style="30" customWidth="1"/>
    <col min="12" max="13" width="12.00390625" style="30" bestFit="1" customWidth="1"/>
    <col min="14" max="14" width="12.8515625" style="30" bestFit="1" customWidth="1"/>
    <col min="15" max="15" width="6.8515625" style="30" bestFit="1" customWidth="1"/>
    <col min="16" max="16" width="7.28125" style="30" customWidth="1"/>
    <col min="17" max="17" width="12.00390625" style="30" bestFit="1" customWidth="1"/>
    <col min="18" max="18" width="6.7109375" style="30" bestFit="1" customWidth="1"/>
    <col min="19" max="19" width="7.421875" style="30" bestFit="1" customWidth="1"/>
    <col min="20" max="20" width="7.7109375" style="30" customWidth="1"/>
    <col min="21" max="16384" width="9.140625" style="30" customWidth="1"/>
  </cols>
  <sheetData>
    <row r="1" spans="1:20" s="120" customFormat="1" ht="23.25">
      <c r="A1" s="654" t="s">
        <v>280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</row>
    <row r="2" s="120" customFormat="1" ht="23.25">
      <c r="A2" s="121" t="s">
        <v>325</v>
      </c>
    </row>
    <row r="3" spans="1:20" ht="21">
      <c r="A3" s="655" t="s">
        <v>107</v>
      </c>
      <c r="B3" s="668" t="s">
        <v>252</v>
      </c>
      <c r="C3" s="660"/>
      <c r="D3" s="660"/>
      <c r="E3" s="660"/>
      <c r="F3" s="660"/>
      <c r="G3" s="660"/>
      <c r="H3" s="660"/>
      <c r="I3" s="661"/>
      <c r="J3" s="669" t="s">
        <v>283</v>
      </c>
      <c r="K3" s="660"/>
      <c r="L3" s="660"/>
      <c r="M3" s="660"/>
      <c r="N3" s="660"/>
      <c r="O3" s="660"/>
      <c r="P3" s="660"/>
      <c r="Q3" s="661"/>
      <c r="R3" s="657" t="s">
        <v>146</v>
      </c>
      <c r="S3" s="658"/>
      <c r="T3" s="659"/>
    </row>
    <row r="4" spans="1:20" ht="105">
      <c r="A4" s="656"/>
      <c r="B4" s="62" t="s">
        <v>84</v>
      </c>
      <c r="C4" s="63" t="s">
        <v>85</v>
      </c>
      <c r="D4" s="63" t="s">
        <v>86</v>
      </c>
      <c r="E4" s="63" t="s">
        <v>95</v>
      </c>
      <c r="F4" s="63" t="s">
        <v>96</v>
      </c>
      <c r="G4" s="63" t="s">
        <v>102</v>
      </c>
      <c r="H4" s="63" t="s">
        <v>99</v>
      </c>
      <c r="I4" s="64" t="s">
        <v>109</v>
      </c>
      <c r="J4" s="65" t="s">
        <v>84</v>
      </c>
      <c r="K4" s="63" t="s">
        <v>85</v>
      </c>
      <c r="L4" s="63" t="s">
        <v>86</v>
      </c>
      <c r="M4" s="63" t="s">
        <v>95</v>
      </c>
      <c r="N4" s="63" t="s">
        <v>96</v>
      </c>
      <c r="O4" s="63" t="s">
        <v>102</v>
      </c>
      <c r="P4" s="63" t="s">
        <v>99</v>
      </c>
      <c r="Q4" s="66" t="s">
        <v>109</v>
      </c>
      <c r="R4" s="114" t="s">
        <v>147</v>
      </c>
      <c r="S4" s="63" t="s">
        <v>148</v>
      </c>
      <c r="T4" s="64" t="s">
        <v>149</v>
      </c>
    </row>
    <row r="5" spans="1:20" s="56" customFormat="1" ht="84">
      <c r="A5" s="82" t="str">
        <f>+'ตารางที่ 6'!A4</f>
        <v>1.ยุทธศาสตร์ แผนพัฒนาและมาตรการทางการเกษตร</v>
      </c>
      <c r="B5" s="70">
        <v>163135198.97368425</v>
      </c>
      <c r="C5" s="52">
        <v>0</v>
      </c>
      <c r="D5" s="52">
        <v>9718711.749473684</v>
      </c>
      <c r="E5" s="52">
        <v>9482173.31</v>
      </c>
      <c r="F5" s="52">
        <v>182336084.03315794</v>
      </c>
      <c r="G5" s="592">
        <v>20</v>
      </c>
      <c r="H5" s="593" t="s">
        <v>2</v>
      </c>
      <c r="I5" s="83">
        <v>9116804.201657897</v>
      </c>
      <c r="J5" s="72">
        <f>+'ตารางที่ 6'!B4</f>
        <v>148169786.26135135</v>
      </c>
      <c r="K5" s="72">
        <f>+'ตารางที่ 6'!C4</f>
        <v>0</v>
      </c>
      <c r="L5" s="72">
        <f>+'ตารางที่ 6'!D4</f>
        <v>10594979.834753577</v>
      </c>
      <c r="M5" s="72">
        <f>+'ตารางที่ 6'!E4</f>
        <v>15639603.998525798</v>
      </c>
      <c r="N5" s="72">
        <f>+'ตารางที่ 6'!F4</f>
        <v>174404370.09463072</v>
      </c>
      <c r="O5" s="72">
        <f>+'ตารางที่ 6'!G4</f>
        <v>20</v>
      </c>
      <c r="P5" s="72" t="str">
        <f>+'ตารางที่ 6'!H4</f>
        <v>เรื่อง</v>
      </c>
      <c r="Q5" s="72">
        <f>+'ตารางที่ 6'!I4</f>
        <v>8720218.504731536</v>
      </c>
      <c r="R5" s="108">
        <f aca="true" t="shared" si="0" ref="R5:S7">+N5/F5*100-100</f>
        <v>-4.350051708407236</v>
      </c>
      <c r="S5" s="52">
        <f t="shared" si="0"/>
        <v>0</v>
      </c>
      <c r="T5" s="83">
        <f>+Q5/I5*100-100</f>
        <v>-4.350051708407221</v>
      </c>
    </row>
    <row r="6" spans="1:20" s="56" customFormat="1" ht="42">
      <c r="A6" s="82" t="str">
        <f>+'ตารางที่ 6'!A5</f>
        <v>2.ข้อมูลสารสนเทศด้านการเกษตร</v>
      </c>
      <c r="B6" s="70">
        <v>303517505.4652631</v>
      </c>
      <c r="C6" s="52">
        <v>0</v>
      </c>
      <c r="D6" s="52">
        <v>34047042.31210526</v>
      </c>
      <c r="E6" s="52">
        <v>26432028.43</v>
      </c>
      <c r="F6" s="52">
        <v>363996576.2073684</v>
      </c>
      <c r="G6" s="592">
        <v>5</v>
      </c>
      <c r="H6" s="594" t="s">
        <v>8</v>
      </c>
      <c r="I6" s="83">
        <v>72799315.24147367</v>
      </c>
      <c r="J6" s="72">
        <f>+'ตารางที่ 6'!B5</f>
        <v>278194330.3959459</v>
      </c>
      <c r="K6" s="72">
        <f>+'ตารางที่ 6'!C5</f>
        <v>0</v>
      </c>
      <c r="L6" s="72">
        <f>+'ตารางที่ 6'!D5</f>
        <v>23903510.636327505</v>
      </c>
      <c r="M6" s="72">
        <f>+'ตารางที่ 6'!E5</f>
        <v>38609509.60896806</v>
      </c>
      <c r="N6" s="72">
        <f>+'ตารางที่ 6'!F5</f>
        <v>340707350.6412415</v>
      </c>
      <c r="O6" s="72">
        <f>+'ตารางที่ 6'!G5</f>
        <v>5</v>
      </c>
      <c r="P6" s="72" t="str">
        <f>+'ตารางที่ 6'!H5</f>
        <v>ระบบ</v>
      </c>
      <c r="Q6" s="72">
        <f>+'ตารางที่ 6'!I5</f>
        <v>68141470.1282483</v>
      </c>
      <c r="R6" s="108">
        <f t="shared" si="0"/>
        <v>-6.3981990734053085</v>
      </c>
      <c r="S6" s="52">
        <f t="shared" si="0"/>
        <v>0</v>
      </c>
      <c r="T6" s="83">
        <f>+Q6/I6*100-100</f>
        <v>-6.398199073405294</v>
      </c>
    </row>
    <row r="7" spans="1:20" s="56" customFormat="1" ht="42">
      <c r="A7" s="82" t="str">
        <f>+'ตารางที่ 6'!A6</f>
        <v>3.รายงานการติดตามประเมินผล</v>
      </c>
      <c r="B7" s="70">
        <v>44060772.14105263</v>
      </c>
      <c r="C7" s="52">
        <v>0</v>
      </c>
      <c r="D7" s="52">
        <v>3326394.6984210517</v>
      </c>
      <c r="E7" s="52">
        <v>2149764.38</v>
      </c>
      <c r="F7" s="52">
        <v>49536931.21947369</v>
      </c>
      <c r="G7" s="592">
        <v>40</v>
      </c>
      <c r="H7" s="595" t="s">
        <v>2</v>
      </c>
      <c r="I7" s="83">
        <v>1238423.2804868422</v>
      </c>
      <c r="J7" s="72">
        <f>+'ตารางที่ 6'!B6</f>
        <v>41208884.31270271</v>
      </c>
      <c r="K7" s="72">
        <f>+'ตารางที่ 6'!C6</f>
        <v>0</v>
      </c>
      <c r="L7" s="72">
        <f>+'ตารางที่ 6'!D6</f>
        <v>2733271.184213036</v>
      </c>
      <c r="M7" s="72">
        <f>+'ตารางที่ 6'!E6</f>
        <v>3920966.119778869</v>
      </c>
      <c r="N7" s="72">
        <f>+'ตารางที่ 6'!F6</f>
        <v>47863121.616694614</v>
      </c>
      <c r="O7" s="72">
        <f>+'ตารางที่ 6'!G6</f>
        <v>40</v>
      </c>
      <c r="P7" s="72" t="str">
        <f>+'ตารางที่ 6'!H6</f>
        <v>เรื่อง</v>
      </c>
      <c r="Q7" s="72">
        <f>+'ตารางที่ 6'!I6</f>
        <v>1196578.0404173653</v>
      </c>
      <c r="R7" s="108">
        <f t="shared" si="0"/>
        <v>-3.3789125841551453</v>
      </c>
      <c r="S7" s="52">
        <f t="shared" si="0"/>
        <v>0</v>
      </c>
      <c r="T7" s="83">
        <f>+Q7/I7*100-100</f>
        <v>-3.3789125841551453</v>
      </c>
    </row>
    <row r="8" spans="1:20" s="29" customFormat="1" ht="21.75" thickBot="1">
      <c r="A8" s="67" t="s">
        <v>151</v>
      </c>
      <c r="B8" s="68">
        <f>SUM(B5:B7)</f>
        <v>510713476.58000004</v>
      </c>
      <c r="C8" s="27">
        <f>SUM(C5:C7)</f>
        <v>0</v>
      </c>
      <c r="D8" s="27">
        <f>SUM(D5:D7)</f>
        <v>47092148.76</v>
      </c>
      <c r="E8" s="27">
        <f>SUM(E5:E7)</f>
        <v>38063966.120000005</v>
      </c>
      <c r="F8" s="27">
        <f>SUM(F5:F7)</f>
        <v>595869591.46</v>
      </c>
      <c r="G8" s="49"/>
      <c r="H8" s="116"/>
      <c r="I8" s="107"/>
      <c r="J8" s="69">
        <f>SUM(J5:J7)</f>
        <v>467573000.96999997</v>
      </c>
      <c r="K8" s="69">
        <f>SUM(K5:K7)</f>
        <v>0</v>
      </c>
      <c r="L8" s="69">
        <f>SUM(L5:L7)</f>
        <v>37231761.65529411</v>
      </c>
      <c r="M8" s="69">
        <f>SUM(M5:M7)</f>
        <v>58170079.72727273</v>
      </c>
      <c r="N8" s="69">
        <f>SUM(N5:N7)</f>
        <v>562974842.3525668</v>
      </c>
      <c r="O8" s="49"/>
      <c r="P8" s="116"/>
      <c r="Q8" s="107"/>
      <c r="R8" s="596">
        <f>+N8/F8*100-100</f>
        <v>-5.520461117479485</v>
      </c>
      <c r="S8" s="55"/>
      <c r="T8" s="107"/>
    </row>
    <row r="9" ht="21.75" thickTop="1"/>
  </sheetData>
  <sheetProtection/>
  <mergeCells count="5">
    <mergeCell ref="A1:T1"/>
    <mergeCell ref="A3:A4"/>
    <mergeCell ref="B3:I3"/>
    <mergeCell ref="J3:Q3"/>
    <mergeCell ref="R3:T3"/>
  </mergeCells>
  <printOptions/>
  <pageMargins left="0" right="0" top="0.984251968503937" bottom="0.984251968503937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H26" sqref="H26"/>
    </sheetView>
  </sheetViews>
  <sheetFormatPr defaultColWidth="36.8515625" defaultRowHeight="12.75"/>
  <cols>
    <col min="1" max="1" width="3.57421875" style="149" customWidth="1"/>
    <col min="2" max="2" width="59.7109375" style="149" customWidth="1"/>
    <col min="3" max="3" width="83.7109375" style="149" customWidth="1"/>
    <col min="4" max="16384" width="36.8515625" style="149" customWidth="1"/>
  </cols>
  <sheetData>
    <row r="1" ht="23.25">
      <c r="A1" s="148" t="s">
        <v>72</v>
      </c>
    </row>
    <row r="2" ht="23.25">
      <c r="B2" s="120" t="s">
        <v>156</v>
      </c>
    </row>
    <row r="3" spans="1:3" ht="23.25">
      <c r="A3" s="652" t="s">
        <v>71</v>
      </c>
      <c r="B3" s="653"/>
      <c r="C3" s="150" t="s">
        <v>65</v>
      </c>
    </row>
    <row r="4" spans="1:3" ht="23.25">
      <c r="A4" s="163">
        <v>1</v>
      </c>
      <c r="B4" s="164" t="s">
        <v>326</v>
      </c>
      <c r="C4" s="165"/>
    </row>
    <row r="5" spans="1:3" ht="23.25">
      <c r="A5" s="154">
        <v>2</v>
      </c>
      <c r="B5" s="155" t="s">
        <v>73</v>
      </c>
      <c r="C5" s="156"/>
    </row>
    <row r="6" spans="1:3" ht="23.25">
      <c r="A6" s="154">
        <v>3</v>
      </c>
      <c r="B6" s="155" t="s">
        <v>327</v>
      </c>
      <c r="C6" s="156"/>
    </row>
    <row r="7" spans="1:4" ht="24" thickBot="1">
      <c r="A7" s="157"/>
      <c r="B7" s="158"/>
      <c r="C7" s="159"/>
      <c r="D7" s="160"/>
    </row>
    <row r="8" spans="1:4" ht="23.25">
      <c r="A8" s="196"/>
      <c r="B8" s="197"/>
      <c r="C8" s="169"/>
      <c r="D8" s="160"/>
    </row>
    <row r="9" spans="1:4" ht="23.25">
      <c r="A9" s="196"/>
      <c r="B9" s="197"/>
      <c r="C9" s="169"/>
      <c r="D9" s="160"/>
    </row>
    <row r="10" spans="1:4" ht="23.25">
      <c r="A10" s="196"/>
      <c r="B10" s="197"/>
      <c r="C10" s="169"/>
      <c r="D10" s="160"/>
    </row>
    <row r="11" spans="1:4" ht="23.25">
      <c r="A11" s="196"/>
      <c r="B11" s="197"/>
      <c r="C11" s="169"/>
      <c r="D11" s="160"/>
    </row>
    <row r="12" spans="1:4" ht="23.25">
      <c r="A12" s="196"/>
      <c r="B12" s="197"/>
      <c r="C12" s="169"/>
      <c r="D12" s="160"/>
    </row>
    <row r="13" spans="1:14" ht="23.25">
      <c r="A13" s="196"/>
      <c r="B13" s="197"/>
      <c r="C13" s="169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</row>
    <row r="14" spans="1:14" ht="23.25">
      <c r="A14" s="196"/>
      <c r="B14" s="197"/>
      <c r="C14" s="169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</row>
    <row r="15" spans="2:14" ht="23.25"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</row>
    <row r="16" spans="2:14" ht="23.25"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</row>
    <row r="17" spans="2:14" ht="23.25"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2:14" ht="23.25"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</row>
    <row r="19" spans="2:14" ht="23.25"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</row>
    <row r="20" spans="2:14" ht="23.25"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</row>
    <row r="21" spans="2:14" ht="23.25"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</row>
    <row r="22" spans="2:14" ht="23.25"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</row>
    <row r="23" spans="2:14" ht="23.25"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</row>
    <row r="24" spans="2:14" ht="23.25"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</row>
    <row r="25" spans="2:14" ht="23.25"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</row>
    <row r="26" spans="2:14" ht="23.25"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</row>
  </sheetData>
  <sheetProtection/>
  <mergeCells count="1">
    <mergeCell ref="A3:B3"/>
  </mergeCells>
  <printOptions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pane xSplit="1" ySplit="5" topLeftCell="O6" activePane="bottomRight" state="frozen"/>
      <selection pane="topLeft"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ColWidth="9.140625" defaultRowHeight="12.75"/>
  <cols>
    <col min="1" max="1" width="9.7109375" style="30" customWidth="1"/>
    <col min="2" max="2" width="14.57421875" style="30" customWidth="1"/>
    <col min="3" max="3" width="12.8515625" style="30" bestFit="1" customWidth="1"/>
    <col min="4" max="4" width="14.00390625" style="30" bestFit="1" customWidth="1"/>
    <col min="5" max="5" width="12.00390625" style="30" bestFit="1" customWidth="1"/>
    <col min="6" max="6" width="11.7109375" style="30" bestFit="1" customWidth="1"/>
    <col min="7" max="7" width="11.140625" style="30" bestFit="1" customWidth="1"/>
    <col min="8" max="8" width="12.140625" style="30" bestFit="1" customWidth="1"/>
    <col min="9" max="9" width="9.00390625" style="30" bestFit="1" customWidth="1"/>
    <col min="10" max="10" width="12.8515625" style="85" bestFit="1" customWidth="1"/>
    <col min="11" max="11" width="12.8515625" style="30" bestFit="1" customWidth="1"/>
    <col min="12" max="13" width="12.8515625" style="30" customWidth="1"/>
    <col min="14" max="15" width="12.00390625" style="30" bestFit="1" customWidth="1"/>
    <col min="16" max="16" width="11.7109375" style="30" bestFit="1" customWidth="1"/>
    <col min="17" max="17" width="11.140625" style="30" bestFit="1" customWidth="1"/>
    <col min="18" max="18" width="9.8515625" style="30" bestFit="1" customWidth="1"/>
    <col min="19" max="19" width="4.7109375" style="30" customWidth="1"/>
    <col min="20" max="20" width="12.8515625" style="85" customWidth="1"/>
    <col min="21" max="21" width="12.8515625" style="30" bestFit="1" customWidth="1"/>
    <col min="22" max="24" width="7.421875" style="30" customWidth="1"/>
    <col min="25" max="25" width="9.140625" style="30" customWidth="1"/>
    <col min="26" max="26" width="12.00390625" style="30" bestFit="1" customWidth="1"/>
    <col min="27" max="16384" width="9.140625" style="30" customWidth="1"/>
  </cols>
  <sheetData>
    <row r="1" spans="1:24" s="117" customFormat="1" ht="26.25">
      <c r="A1" s="674" t="s">
        <v>329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</row>
    <row r="2" spans="1:20" s="117" customFormat="1" ht="27" thickBot="1">
      <c r="A2" s="118" t="s">
        <v>330</v>
      </c>
      <c r="J2" s="119"/>
      <c r="T2" s="119"/>
    </row>
    <row r="3" spans="1:24" s="50" customFormat="1" ht="21">
      <c r="A3" s="655" t="s">
        <v>89</v>
      </c>
      <c r="B3" s="676" t="s">
        <v>252</v>
      </c>
      <c r="C3" s="676"/>
      <c r="D3" s="676"/>
      <c r="E3" s="676"/>
      <c r="F3" s="676"/>
      <c r="G3" s="676"/>
      <c r="H3" s="676"/>
      <c r="I3" s="676"/>
      <c r="J3" s="676"/>
      <c r="K3" s="677"/>
      <c r="L3" s="678" t="s">
        <v>283</v>
      </c>
      <c r="M3" s="679"/>
      <c r="N3" s="679"/>
      <c r="O3" s="679"/>
      <c r="P3" s="679"/>
      <c r="Q3" s="679"/>
      <c r="R3" s="679"/>
      <c r="S3" s="679"/>
      <c r="T3" s="679"/>
      <c r="U3" s="680"/>
      <c r="V3" s="681" t="s">
        <v>146</v>
      </c>
      <c r="W3" s="682"/>
      <c r="X3" s="683"/>
    </row>
    <row r="4" spans="1:24" s="50" customFormat="1" ht="21">
      <c r="A4" s="675"/>
      <c r="B4" s="597" t="s">
        <v>12</v>
      </c>
      <c r="C4" s="685" t="s">
        <v>13</v>
      </c>
      <c r="D4" s="672"/>
      <c r="E4" s="672"/>
      <c r="F4" s="672"/>
      <c r="G4" s="672"/>
      <c r="H4" s="672"/>
      <c r="I4" s="672"/>
      <c r="J4" s="672"/>
      <c r="K4" s="670" t="s">
        <v>96</v>
      </c>
      <c r="L4" s="95" t="s">
        <v>12</v>
      </c>
      <c r="M4" s="671" t="s">
        <v>13</v>
      </c>
      <c r="N4" s="672"/>
      <c r="O4" s="672"/>
      <c r="P4" s="672"/>
      <c r="Q4" s="672"/>
      <c r="R4" s="672"/>
      <c r="S4" s="672"/>
      <c r="T4" s="672"/>
      <c r="U4" s="670" t="s">
        <v>96</v>
      </c>
      <c r="V4" s="673" t="s">
        <v>14</v>
      </c>
      <c r="W4" s="684" t="s">
        <v>15</v>
      </c>
      <c r="X4" s="670" t="s">
        <v>147</v>
      </c>
    </row>
    <row r="5" spans="1:24" s="50" customFormat="1" ht="112.5" customHeight="1">
      <c r="A5" s="656"/>
      <c r="B5" s="64" t="s">
        <v>130</v>
      </c>
      <c r="C5" s="598" t="s">
        <v>125</v>
      </c>
      <c r="D5" s="111" t="s">
        <v>124</v>
      </c>
      <c r="E5" s="111" t="s">
        <v>131</v>
      </c>
      <c r="F5" s="111" t="s">
        <v>141</v>
      </c>
      <c r="G5" s="111" t="s">
        <v>129</v>
      </c>
      <c r="H5" s="111" t="s">
        <v>168</v>
      </c>
      <c r="I5" s="111" t="s">
        <v>127</v>
      </c>
      <c r="J5" s="111" t="s">
        <v>87</v>
      </c>
      <c r="K5" s="670"/>
      <c r="L5" s="113" t="s">
        <v>130</v>
      </c>
      <c r="M5" s="112" t="s">
        <v>125</v>
      </c>
      <c r="N5" s="111" t="s">
        <v>124</v>
      </c>
      <c r="O5" s="111" t="s">
        <v>131</v>
      </c>
      <c r="P5" s="111" t="s">
        <v>141</v>
      </c>
      <c r="Q5" s="111" t="s">
        <v>129</v>
      </c>
      <c r="R5" s="111" t="s">
        <v>168</v>
      </c>
      <c r="S5" s="111" t="s">
        <v>127</v>
      </c>
      <c r="T5" s="111" t="s">
        <v>87</v>
      </c>
      <c r="U5" s="670"/>
      <c r="V5" s="673"/>
      <c r="W5" s="684"/>
      <c r="X5" s="670"/>
    </row>
    <row r="6" spans="1:24" s="50" customFormat="1" ht="21">
      <c r="A6" s="96" t="s">
        <v>92</v>
      </c>
      <c r="B6" s="98"/>
      <c r="C6" s="599"/>
      <c r="D6" s="78"/>
      <c r="E6" s="78"/>
      <c r="F6" s="78"/>
      <c r="G6" s="78"/>
      <c r="H6" s="78"/>
      <c r="I6" s="78"/>
      <c r="J6" s="78"/>
      <c r="K6" s="98"/>
      <c r="L6" s="109"/>
      <c r="M6" s="97"/>
      <c r="N6" s="78"/>
      <c r="O6" s="78"/>
      <c r="P6" s="78"/>
      <c r="Q6" s="78"/>
      <c r="R6" s="78"/>
      <c r="S6" s="78"/>
      <c r="T6" s="78"/>
      <c r="U6" s="98"/>
      <c r="V6" s="97"/>
      <c r="W6" s="78"/>
      <c r="X6" s="98"/>
    </row>
    <row r="7" spans="1:24" s="56" customFormat="1" ht="21">
      <c r="A7" s="92" t="s">
        <v>17</v>
      </c>
      <c r="B7" s="83">
        <v>38006218.31</v>
      </c>
      <c r="C7" s="72">
        <v>8137897.59</v>
      </c>
      <c r="D7" s="52">
        <v>2542317.1</v>
      </c>
      <c r="E7" s="52">
        <v>3690815.15</v>
      </c>
      <c r="F7" s="52">
        <v>2635243</v>
      </c>
      <c r="G7" s="52">
        <v>3404618.01</v>
      </c>
      <c r="H7" s="52">
        <v>906500</v>
      </c>
      <c r="I7" s="52">
        <v>0</v>
      </c>
      <c r="J7" s="52">
        <v>21317390.85</v>
      </c>
      <c r="K7" s="83">
        <v>59323609.160000004</v>
      </c>
      <c r="L7" s="110">
        <f>+'ตารางที่ 2'!B7+'ตารางที่ 2'!B12+'ตารางที่ 2'!B9</f>
        <v>37219781.980000004</v>
      </c>
      <c r="M7" s="108">
        <f>+'ตารางที่ 2'!C7+'ตารางที่ 2'!C12+'ตารางที่ 2'!C9</f>
        <v>9873998.43</v>
      </c>
      <c r="N7" s="52">
        <f>+'ตารางที่ 2'!D7+'ตารางที่ 2'!D12+'ตารางที่ 2'!D9</f>
        <v>2452484</v>
      </c>
      <c r="O7" s="52">
        <f>+'ตารางที่ 2'!E7+'ตารางที่ 2'!E12+'ตารางที่ 2'!E9</f>
        <v>4353244.035882352</v>
      </c>
      <c r="P7" s="52">
        <f>+'ตารางที่ 2'!G7+'ตารางที่ 2'!G12+'ตารางที่ 2'!G9</f>
        <v>1349562.49</v>
      </c>
      <c r="Q7" s="52">
        <f>+'ตารางที่ 2'!F7+'ตารางที่ 2'!F12+'ตารางที่ 2'!F9</f>
        <v>4547793.07</v>
      </c>
      <c r="R7" s="52">
        <f>+'ตารางที่ 2'!H7+'ตารางที่ 2'!H12+'ตารางที่ 2'!H9</f>
        <v>388500</v>
      </c>
      <c r="S7" s="52">
        <f>+'ตารางที่ 2'!I7+'ตารางที่ 2'!I12+'ตารางที่ 2'!I9</f>
        <v>0</v>
      </c>
      <c r="T7" s="52">
        <f>SUM(M7:S7)</f>
        <v>22965582.025882352</v>
      </c>
      <c r="U7" s="102">
        <f>+L7+T7</f>
        <v>60185364.00588235</v>
      </c>
      <c r="V7" s="70">
        <f>+L7/B7*100-100</f>
        <v>-2.069230681109559</v>
      </c>
      <c r="W7" s="52">
        <f>+T7/J7*100-100</f>
        <v>7.731674047165811</v>
      </c>
      <c r="X7" s="83">
        <f>+U7/K7*100-100</f>
        <v>1.452633880649671</v>
      </c>
    </row>
    <row r="8" spans="1:24" s="56" customFormat="1" ht="21">
      <c r="A8" s="92" t="s">
        <v>18</v>
      </c>
      <c r="B8" s="83">
        <v>43359856.870000005</v>
      </c>
      <c r="C8" s="72">
        <v>6782261.56</v>
      </c>
      <c r="D8" s="52">
        <v>3232432.7</v>
      </c>
      <c r="E8" s="52">
        <v>3610395.41</v>
      </c>
      <c r="F8" s="52">
        <v>262918</v>
      </c>
      <c r="G8" s="52">
        <v>1987909.46</v>
      </c>
      <c r="H8" s="52">
        <v>1602400</v>
      </c>
      <c r="I8" s="52">
        <v>0</v>
      </c>
      <c r="J8" s="52">
        <v>17478317.13</v>
      </c>
      <c r="K8" s="83">
        <v>60838174</v>
      </c>
      <c r="L8" s="110">
        <f>+'ตารางที่ 2'!B8</f>
        <v>42662706.69</v>
      </c>
      <c r="M8" s="108">
        <f>+'ตารางที่ 2'!C8</f>
        <v>6015746.79</v>
      </c>
      <c r="N8" s="52">
        <f>+'ตารางที่ 2'!D8</f>
        <v>1866330.18</v>
      </c>
      <c r="O8" s="52">
        <f>+'ตารางที่ 2'!E8</f>
        <v>2136282.3452941175</v>
      </c>
      <c r="P8" s="52">
        <f>+'ตารางที่ 2'!G8</f>
        <v>783235</v>
      </c>
      <c r="Q8" s="52">
        <f>+'ตารางที่ 2'!F8</f>
        <v>2631472.62</v>
      </c>
      <c r="R8" s="52">
        <f>+'ตารางที่ 2'!H8</f>
        <v>275600</v>
      </c>
      <c r="S8" s="52">
        <f>+'ตารางที่ 2'!I8</f>
        <v>0</v>
      </c>
      <c r="T8" s="52">
        <f>SUM(M8:S8)</f>
        <v>13708666.935294118</v>
      </c>
      <c r="U8" s="102">
        <f>+L8+T8</f>
        <v>56371373.62529412</v>
      </c>
      <c r="V8" s="70">
        <f aca="true" t="shared" si="0" ref="V8:V13">+L8/B8*100-100</f>
        <v>-1.607823988188386</v>
      </c>
      <c r="W8" s="52">
        <f aca="true" t="shared" si="1" ref="W8:X13">+T8/J8*100-100</f>
        <v>-21.5675809442524</v>
      </c>
      <c r="X8" s="83">
        <f t="shared" si="1"/>
        <v>-7.342101317350327</v>
      </c>
    </row>
    <row r="9" spans="1:24" s="56" customFormat="1" ht="21">
      <c r="A9" s="92" t="s">
        <v>19</v>
      </c>
      <c r="B9" s="83">
        <v>43895733.57</v>
      </c>
      <c r="C9" s="72">
        <v>63479593.830000006</v>
      </c>
      <c r="D9" s="52">
        <v>5577001</v>
      </c>
      <c r="E9" s="52">
        <v>3401078.35</v>
      </c>
      <c r="F9" s="52">
        <v>2399509</v>
      </c>
      <c r="G9" s="52">
        <v>770014.92</v>
      </c>
      <c r="H9" s="52">
        <v>0</v>
      </c>
      <c r="I9" s="52">
        <v>0</v>
      </c>
      <c r="J9" s="52">
        <v>75627197.10000001</v>
      </c>
      <c r="K9" s="83">
        <v>119522930.67000002</v>
      </c>
      <c r="L9" s="110">
        <f>+'ตารางที่ 2'!B10</f>
        <v>43511573.66</v>
      </c>
      <c r="M9" s="108">
        <f>+'ตารางที่ 2'!C10</f>
        <v>39286524.95999999</v>
      </c>
      <c r="N9" s="52">
        <f>+'ตารางที่ 2'!D10</f>
        <v>6011122</v>
      </c>
      <c r="O9" s="52">
        <f>+'ตารางที่ 2'!E10</f>
        <v>2181148.0952941175</v>
      </c>
      <c r="P9" s="52">
        <f>+'ตารางที่ 2'!G10</f>
        <v>1890908</v>
      </c>
      <c r="Q9" s="52">
        <f>+'ตารางที่ 2'!F10</f>
        <v>56000</v>
      </c>
      <c r="R9" s="52">
        <f>+'ตารางที่ 2'!H10</f>
        <v>0</v>
      </c>
      <c r="S9" s="52">
        <f>+'ตารางที่ 2'!I10</f>
        <v>0</v>
      </c>
      <c r="T9" s="52">
        <f>SUM(M9:S9)</f>
        <v>49425703.05529411</v>
      </c>
      <c r="U9" s="102">
        <f>+L9+T9</f>
        <v>92937276.71529411</v>
      </c>
      <c r="V9" s="70">
        <f t="shared" si="0"/>
        <v>-0.8751645746787489</v>
      </c>
      <c r="W9" s="52">
        <f t="shared" si="1"/>
        <v>-34.64559715212016</v>
      </c>
      <c r="X9" s="83">
        <f t="shared" si="1"/>
        <v>-22.24314096523308</v>
      </c>
    </row>
    <row r="10" spans="1:24" s="56" customFormat="1" ht="21">
      <c r="A10" s="92" t="s">
        <v>20</v>
      </c>
      <c r="B10" s="83">
        <v>26463903.369999997</v>
      </c>
      <c r="C10" s="72">
        <v>5691608.600000001</v>
      </c>
      <c r="D10" s="52">
        <v>3701993.8</v>
      </c>
      <c r="E10" s="52">
        <v>2506427.97</v>
      </c>
      <c r="F10" s="52">
        <v>1014167</v>
      </c>
      <c r="G10" s="52">
        <v>0</v>
      </c>
      <c r="H10" s="52">
        <v>0</v>
      </c>
      <c r="I10" s="52">
        <v>0</v>
      </c>
      <c r="J10" s="52">
        <v>12914197.370000001</v>
      </c>
      <c r="K10" s="83">
        <v>39378100.739999995</v>
      </c>
      <c r="L10" s="110">
        <f>+'ตารางที่ 2'!B11</f>
        <v>26919382.7</v>
      </c>
      <c r="M10" s="108">
        <f>+'ตารางที่ 2'!C11</f>
        <v>5649373.510000001</v>
      </c>
      <c r="N10" s="52">
        <f>+'ตารางที่ 2'!D11</f>
        <v>3113843.2</v>
      </c>
      <c r="O10" s="52">
        <f>+'ตารางที่ 2'!E11</f>
        <v>1772517.3452941175</v>
      </c>
      <c r="P10" s="52">
        <f>+'ตารางที่ 2'!G11</f>
        <v>206015</v>
      </c>
      <c r="Q10" s="52">
        <f>+'ตารางที่ 2'!F11</f>
        <v>0</v>
      </c>
      <c r="R10" s="52">
        <f>+'ตารางที่ 2'!H11</f>
        <v>0</v>
      </c>
      <c r="S10" s="52">
        <f>+'ตารางที่ 2'!I11</f>
        <v>0</v>
      </c>
      <c r="T10" s="52">
        <f>SUM(M10:S10)</f>
        <v>10741749.055294119</v>
      </c>
      <c r="U10" s="102">
        <f>+L10+T10</f>
        <v>37661131.755294114</v>
      </c>
      <c r="V10" s="70">
        <f t="shared" si="0"/>
        <v>1.7211343452695047</v>
      </c>
      <c r="W10" s="52">
        <f t="shared" si="1"/>
        <v>-16.82217061164431</v>
      </c>
      <c r="X10" s="83">
        <f t="shared" si="1"/>
        <v>-4.360212789444645</v>
      </c>
    </row>
    <row r="11" spans="1:24" s="56" customFormat="1" ht="21">
      <c r="A11" s="92" t="s">
        <v>328</v>
      </c>
      <c r="B11" s="83">
        <v>90720617.22</v>
      </c>
      <c r="C11" s="72">
        <v>25471352.740000002</v>
      </c>
      <c r="D11" s="52">
        <v>31559523.09</v>
      </c>
      <c r="E11" s="52">
        <v>25314196.330000006</v>
      </c>
      <c r="F11" s="52">
        <v>1392327</v>
      </c>
      <c r="G11" s="52">
        <v>6900</v>
      </c>
      <c r="H11" s="52">
        <v>0</v>
      </c>
      <c r="I11" s="52">
        <v>10486</v>
      </c>
      <c r="J11" s="52">
        <v>83754785.16</v>
      </c>
      <c r="K11" s="83">
        <v>174475402.38</v>
      </c>
      <c r="L11" s="110">
        <f>+'ตารางที่ 2'!B13</f>
        <v>99541979.82</v>
      </c>
      <c r="M11" s="108">
        <f>+'ตารางที่ 2'!C13</f>
        <v>28323488.849999998</v>
      </c>
      <c r="N11" s="52">
        <f>+'ตารางที่ 2'!D13</f>
        <v>32513939.820000004</v>
      </c>
      <c r="O11" s="52">
        <f>+'ตารางที่ 2'!E13</f>
        <v>13877526.702941177</v>
      </c>
      <c r="P11" s="52">
        <f>+'ตารางที่ 2'!G13</f>
        <v>2770325</v>
      </c>
      <c r="Q11" s="52">
        <f>+'ตารางที่ 2'!F13</f>
        <v>89600</v>
      </c>
      <c r="R11" s="52">
        <f>+'ตารางที่ 2'!H13</f>
        <v>0</v>
      </c>
      <c r="S11" s="52">
        <f>+'ตารางที่ 2'!I13</f>
        <v>0</v>
      </c>
      <c r="T11" s="52">
        <f>SUM(M11:S11)</f>
        <v>77574880.37294118</v>
      </c>
      <c r="U11" s="102">
        <f>+L11+T11</f>
        <v>177116860.1929412</v>
      </c>
      <c r="V11" s="70">
        <f t="shared" si="0"/>
        <v>9.723658050747105</v>
      </c>
      <c r="W11" s="52">
        <f t="shared" si="1"/>
        <v>-7.3785692068257305</v>
      </c>
      <c r="X11" s="83">
        <f t="shared" si="1"/>
        <v>1.5139428119433234</v>
      </c>
    </row>
    <row r="12" spans="1:24" s="56" customFormat="1" ht="21">
      <c r="A12" s="91" t="s">
        <v>93</v>
      </c>
      <c r="B12" s="83"/>
      <c r="C12" s="72"/>
      <c r="D12" s="52"/>
      <c r="E12" s="52"/>
      <c r="F12" s="52"/>
      <c r="G12" s="52"/>
      <c r="H12" s="52"/>
      <c r="I12" s="52"/>
      <c r="J12" s="52"/>
      <c r="K12" s="83"/>
      <c r="L12" s="110"/>
      <c r="M12" s="108"/>
      <c r="N12" s="52"/>
      <c r="O12" s="52"/>
      <c r="P12" s="52"/>
      <c r="Q12" s="52"/>
      <c r="R12" s="52"/>
      <c r="S12" s="52"/>
      <c r="T12" s="52"/>
      <c r="U12" s="102"/>
      <c r="V12" s="70"/>
      <c r="W12" s="52"/>
      <c r="X12" s="83"/>
    </row>
    <row r="13" spans="1:24" s="56" customFormat="1" ht="21">
      <c r="A13" s="92" t="s">
        <v>21</v>
      </c>
      <c r="B13" s="83">
        <v>28003685.210000005</v>
      </c>
      <c r="C13" s="72">
        <v>52651582.31</v>
      </c>
      <c r="D13" s="52">
        <v>2745166.31</v>
      </c>
      <c r="E13" s="52">
        <v>7000968.71</v>
      </c>
      <c r="F13" s="52">
        <v>2061319</v>
      </c>
      <c r="G13" s="52">
        <v>1527935.93</v>
      </c>
      <c r="H13" s="52">
        <v>0</v>
      </c>
      <c r="I13" s="52">
        <v>0</v>
      </c>
      <c r="J13" s="52">
        <v>65986972.260000005</v>
      </c>
      <c r="K13" s="83">
        <v>93990657.47000001</v>
      </c>
      <c r="L13" s="110">
        <f>+'ตารางที่ 2'!B25</f>
        <v>40203368.769999996</v>
      </c>
      <c r="M13" s="108">
        <f>+'ตารางที่ 2'!C25</f>
        <v>23399336.839999996</v>
      </c>
      <c r="N13" s="52">
        <f>+'ตารางที่ 2'!D25</f>
        <v>2644634.91</v>
      </c>
      <c r="O13" s="52">
        <f>+'ตารางที่ 2'!E25</f>
        <v>2238844.8452941175</v>
      </c>
      <c r="P13" s="52">
        <f>+'ตารางที่ 2'!G25</f>
        <v>2463985.86</v>
      </c>
      <c r="Q13" s="52">
        <f>+'ตารางที่ 2'!F25</f>
        <v>4400</v>
      </c>
      <c r="R13" s="52">
        <f>+'ตารางที่ 2'!H25</f>
        <v>0</v>
      </c>
      <c r="S13" s="52">
        <f>+'ตารางที่ 2'!I25</f>
        <v>0</v>
      </c>
      <c r="T13" s="52">
        <f>SUM(M13:S13)</f>
        <v>30751202.455294114</v>
      </c>
      <c r="U13" s="102">
        <f>+L13+T13</f>
        <v>70954571.22529411</v>
      </c>
      <c r="V13" s="70">
        <f t="shared" si="0"/>
        <v>43.56456469394797</v>
      </c>
      <c r="W13" s="52">
        <f t="shared" si="1"/>
        <v>-53.398070252217224</v>
      </c>
      <c r="X13" s="83">
        <f t="shared" si="1"/>
        <v>-24.508910635143252</v>
      </c>
    </row>
    <row r="14" spans="1:24" s="56" customFormat="1" ht="21">
      <c r="A14" s="76"/>
      <c r="B14" s="83"/>
      <c r="C14" s="72"/>
      <c r="D14" s="52"/>
      <c r="E14" s="52"/>
      <c r="F14" s="52"/>
      <c r="G14" s="52"/>
      <c r="H14" s="52"/>
      <c r="I14" s="52"/>
      <c r="J14" s="52"/>
      <c r="K14" s="83"/>
      <c r="L14" s="110"/>
      <c r="M14" s="70"/>
      <c r="N14" s="52"/>
      <c r="O14" s="52"/>
      <c r="P14" s="52"/>
      <c r="Q14" s="52"/>
      <c r="R14" s="52"/>
      <c r="S14" s="52"/>
      <c r="T14" s="52"/>
      <c r="U14" s="102"/>
      <c r="V14" s="70"/>
      <c r="W14" s="52"/>
      <c r="X14" s="83"/>
    </row>
    <row r="15" spans="1:24" s="29" customFormat="1" ht="21.75" thickBot="1">
      <c r="A15" s="600" t="s">
        <v>87</v>
      </c>
      <c r="B15" s="601">
        <v>270450014.55</v>
      </c>
      <c r="C15" s="69">
        <v>162214296.63</v>
      </c>
      <c r="D15" s="27">
        <v>49358434</v>
      </c>
      <c r="E15" s="27">
        <v>45523881.92000001</v>
      </c>
      <c r="F15" s="27">
        <v>9765483</v>
      </c>
      <c r="G15" s="27">
        <v>7697378.319999999</v>
      </c>
      <c r="H15" s="27">
        <v>2508900</v>
      </c>
      <c r="I15" s="27">
        <v>10486</v>
      </c>
      <c r="J15" s="27">
        <v>277078859.87</v>
      </c>
      <c r="K15" s="601">
        <v>547528874.42</v>
      </c>
      <c r="L15" s="602">
        <f aca="true" t="shared" si="2" ref="L15:U15">SUM(L6:L14)</f>
        <v>290058793.62</v>
      </c>
      <c r="M15" s="68">
        <f t="shared" si="2"/>
        <v>112548469.38</v>
      </c>
      <c r="N15" s="27">
        <f t="shared" si="2"/>
        <v>48602354.11</v>
      </c>
      <c r="O15" s="27">
        <f t="shared" si="2"/>
        <v>26559563.37</v>
      </c>
      <c r="P15" s="27">
        <f t="shared" si="2"/>
        <v>9464031.35</v>
      </c>
      <c r="Q15" s="27">
        <f t="shared" si="2"/>
        <v>7329265.69</v>
      </c>
      <c r="R15" s="27">
        <f t="shared" si="2"/>
        <v>664100</v>
      </c>
      <c r="S15" s="27">
        <f t="shared" si="2"/>
        <v>0</v>
      </c>
      <c r="T15" s="27">
        <f t="shared" si="2"/>
        <v>205167783.9</v>
      </c>
      <c r="U15" s="603">
        <f t="shared" si="2"/>
        <v>495226577.52</v>
      </c>
      <c r="V15" s="106">
        <f>+L15/B15*100-100</f>
        <v>7.250426332062474</v>
      </c>
      <c r="W15" s="55">
        <f>+T15/J15*100-100</f>
        <v>-25.9532885344408</v>
      </c>
      <c r="X15" s="107">
        <f>+U15/K15*100-100</f>
        <v>-9.552427158367507</v>
      </c>
    </row>
    <row r="16" ht="21.75" thickTop="1">
      <c r="E16" s="125"/>
    </row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</sheetData>
  <sheetProtection/>
  <mergeCells count="12">
    <mergeCell ref="X4:X5"/>
    <mergeCell ref="C4:J4"/>
    <mergeCell ref="K4:K5"/>
    <mergeCell ref="U4:U5"/>
    <mergeCell ref="M4:T4"/>
    <mergeCell ref="V4:V5"/>
    <mergeCell ref="A1:X1"/>
    <mergeCell ref="A3:A5"/>
    <mergeCell ref="B3:K3"/>
    <mergeCell ref="L3:U3"/>
    <mergeCell ref="V3:X3"/>
    <mergeCell ref="W4:W5"/>
  </mergeCells>
  <printOptions/>
  <pageMargins left="0" right="0" top="0.984251968503937" bottom="0.984251968503937" header="0.5118110236220472" footer="0.5118110236220472"/>
  <pageSetup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7.00390625" style="608" customWidth="1"/>
    <col min="2" max="2" width="46.421875" style="608" customWidth="1"/>
    <col min="3" max="4" width="46.7109375" style="608" customWidth="1"/>
    <col min="5" max="16384" width="9.140625" style="608" customWidth="1"/>
  </cols>
  <sheetData>
    <row r="1" spans="1:19" s="120" customFormat="1" ht="23.25">
      <c r="A1" s="121" t="s">
        <v>74</v>
      </c>
      <c r="I1" s="122"/>
      <c r="S1" s="122"/>
    </row>
    <row r="2" ht="23.25">
      <c r="B2" s="123" t="s">
        <v>16</v>
      </c>
    </row>
    <row r="3" ht="23.25">
      <c r="B3" s="123" t="s">
        <v>27</v>
      </c>
    </row>
    <row r="4" ht="23.25">
      <c r="B4" s="123"/>
    </row>
    <row r="5" spans="1:4" s="149" customFormat="1" ht="23.25">
      <c r="A5" s="687" t="s">
        <v>89</v>
      </c>
      <c r="B5" s="652" t="s">
        <v>65</v>
      </c>
      <c r="C5" s="686"/>
      <c r="D5" s="653"/>
    </row>
    <row r="6" spans="1:4" s="149" customFormat="1" ht="23.25">
      <c r="A6" s="688"/>
      <c r="B6" s="150" t="s">
        <v>12</v>
      </c>
      <c r="C6" s="150" t="s">
        <v>13</v>
      </c>
      <c r="D6" s="150" t="s">
        <v>96</v>
      </c>
    </row>
    <row r="7" spans="1:4" s="149" customFormat="1" ht="23.25">
      <c r="A7" s="609" t="s">
        <v>92</v>
      </c>
      <c r="B7" s="610"/>
      <c r="C7" s="610"/>
      <c r="D7" s="610"/>
    </row>
    <row r="8" spans="1:4" s="149" customFormat="1" ht="23.25">
      <c r="A8" s="613" t="s">
        <v>111</v>
      </c>
      <c r="B8" s="172"/>
      <c r="C8" s="172"/>
      <c r="D8" s="172"/>
    </row>
    <row r="9" spans="1:4" s="149" customFormat="1" ht="23.25">
      <c r="A9" s="613" t="s">
        <v>113</v>
      </c>
      <c r="B9" s="611"/>
      <c r="C9" s="172"/>
      <c r="D9" s="612"/>
    </row>
    <row r="10" spans="1:4" s="614" customFormat="1" ht="23.25">
      <c r="A10" s="619" t="s">
        <v>114</v>
      </c>
      <c r="B10" s="622"/>
      <c r="C10" s="165" t="s">
        <v>351</v>
      </c>
      <c r="D10" s="623" t="s">
        <v>350</v>
      </c>
    </row>
    <row r="11" spans="1:4" s="614" customFormat="1" ht="162.75">
      <c r="A11" s="618"/>
      <c r="B11" s="620"/>
      <c r="C11" s="174" t="s">
        <v>352</v>
      </c>
      <c r="D11" s="621"/>
    </row>
    <row r="12" spans="1:4" s="149" customFormat="1" ht="139.5">
      <c r="A12" s="613" t="s">
        <v>115</v>
      </c>
      <c r="B12" s="419"/>
      <c r="C12" s="172" t="s">
        <v>359</v>
      </c>
      <c r="D12" s="172"/>
    </row>
    <row r="13" spans="1:4" s="149" customFormat="1" ht="23.25">
      <c r="A13" s="618" t="s">
        <v>203</v>
      </c>
      <c r="B13" s="419"/>
      <c r="C13" s="174"/>
      <c r="D13" s="174"/>
    </row>
    <row r="14" spans="1:4" s="149" customFormat="1" ht="23.25">
      <c r="A14" s="619" t="s">
        <v>110</v>
      </c>
      <c r="B14" s="615"/>
      <c r="C14" s="165"/>
      <c r="D14" s="165"/>
    </row>
    <row r="15" spans="1:4" s="149" customFormat="1" ht="23.25">
      <c r="A15" s="616"/>
      <c r="B15" s="423"/>
      <c r="C15" s="156"/>
      <c r="D15" s="156"/>
    </row>
    <row r="16" spans="1:4" s="149" customFormat="1" ht="23.25">
      <c r="A16" s="616"/>
      <c r="B16" s="423"/>
      <c r="C16" s="156"/>
      <c r="D16" s="156"/>
    </row>
    <row r="17" spans="1:4" s="149" customFormat="1" ht="24" thickBot="1">
      <c r="A17" s="617"/>
      <c r="B17" s="159"/>
      <c r="C17" s="159"/>
      <c r="D17" s="159"/>
    </row>
  </sheetData>
  <sheetProtection/>
  <mergeCells count="2">
    <mergeCell ref="B5:D5"/>
    <mergeCell ref="A5:A6"/>
  </mergeCells>
  <printOptions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4">
      <selection activeCell="H26" sqref="H26"/>
    </sheetView>
  </sheetViews>
  <sheetFormatPr defaultColWidth="9.140625" defaultRowHeight="12.75"/>
  <cols>
    <col min="1" max="1" width="16.7109375" style="30" customWidth="1"/>
    <col min="2" max="2" width="19.421875" style="30" customWidth="1"/>
    <col min="3" max="8" width="13.140625" style="30" customWidth="1"/>
    <col min="9" max="11" width="8.140625" style="30" customWidth="1"/>
    <col min="12" max="16384" width="9.140625" style="30" customWidth="1"/>
  </cols>
  <sheetData>
    <row r="1" spans="1:11" ht="21">
      <c r="A1" s="693" t="s">
        <v>329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</row>
    <row r="2" spans="1:2" ht="21.75" thickBot="1">
      <c r="A2" s="29" t="s">
        <v>335</v>
      </c>
      <c r="B2" s="29"/>
    </row>
    <row r="3" spans="1:11" s="50" customFormat="1" ht="21">
      <c r="A3" s="655" t="s">
        <v>28</v>
      </c>
      <c r="B3" s="689"/>
      <c r="C3" s="694" t="s">
        <v>331</v>
      </c>
      <c r="D3" s="676"/>
      <c r="E3" s="677"/>
      <c r="F3" s="678" t="s">
        <v>333</v>
      </c>
      <c r="G3" s="679"/>
      <c r="H3" s="679"/>
      <c r="I3" s="694" t="s">
        <v>146</v>
      </c>
      <c r="J3" s="676"/>
      <c r="K3" s="677"/>
    </row>
    <row r="4" spans="1:11" s="50" customFormat="1" ht="84">
      <c r="A4" s="656"/>
      <c r="B4" s="690"/>
      <c r="C4" s="101" t="s">
        <v>12</v>
      </c>
      <c r="D4" s="51" t="s">
        <v>13</v>
      </c>
      <c r="E4" s="100" t="s">
        <v>87</v>
      </c>
      <c r="F4" s="94" t="s">
        <v>12</v>
      </c>
      <c r="G4" s="93" t="s">
        <v>13</v>
      </c>
      <c r="H4" s="100" t="s">
        <v>87</v>
      </c>
      <c r="I4" s="62" t="s">
        <v>14</v>
      </c>
      <c r="J4" s="63" t="s">
        <v>15</v>
      </c>
      <c r="K4" s="64" t="s">
        <v>147</v>
      </c>
    </row>
    <row r="5" spans="1:11" s="56" customFormat="1" ht="21">
      <c r="A5" s="103" t="s">
        <v>22</v>
      </c>
      <c r="B5" s="104" t="s">
        <v>126</v>
      </c>
      <c r="C5" s="108">
        <v>0</v>
      </c>
      <c r="D5" s="52">
        <v>10276750.92</v>
      </c>
      <c r="E5" s="83">
        <f>SUM(C5:D5)</f>
        <v>10276750.92</v>
      </c>
      <c r="F5" s="108"/>
      <c r="G5" s="52">
        <f>+'ตารางที่ 12แยก'!G5</f>
        <v>9578185.1</v>
      </c>
      <c r="H5" s="83">
        <f>SUM(F5:G5)</f>
        <v>9578185.1</v>
      </c>
      <c r="I5" s="70"/>
      <c r="J5" s="52">
        <f aca="true" t="shared" si="0" ref="I5:K6">+G5/D5*100-100</f>
        <v>-6.797535772132932</v>
      </c>
      <c r="K5" s="83">
        <f t="shared" si="0"/>
        <v>-6.797535772132932</v>
      </c>
    </row>
    <row r="6" spans="1:11" s="56" customFormat="1" ht="21">
      <c r="A6" s="103" t="s">
        <v>23</v>
      </c>
      <c r="B6" s="104" t="s">
        <v>95</v>
      </c>
      <c r="C6" s="70">
        <v>38063966.120000005</v>
      </c>
      <c r="D6" s="52">
        <v>0</v>
      </c>
      <c r="E6" s="83">
        <f>SUM(C6:D6)</f>
        <v>38063966.120000005</v>
      </c>
      <c r="F6" s="70">
        <f>+'ตารางที่ 12แยก'!F16</f>
        <v>58170079.730000004</v>
      </c>
      <c r="G6" s="52"/>
      <c r="H6" s="83">
        <f>SUM(F6:G6)</f>
        <v>58170079.730000004</v>
      </c>
      <c r="I6" s="70">
        <f t="shared" si="0"/>
        <v>52.821909168933445</v>
      </c>
      <c r="J6" s="52"/>
      <c r="K6" s="83">
        <f t="shared" si="0"/>
        <v>52.821909168933445</v>
      </c>
    </row>
    <row r="7" spans="1:11" s="56" customFormat="1" ht="21">
      <c r="A7" s="103"/>
      <c r="B7" s="104"/>
      <c r="C7" s="70"/>
      <c r="D7" s="52"/>
      <c r="E7" s="83"/>
      <c r="F7" s="70"/>
      <c r="G7" s="52"/>
      <c r="H7" s="83"/>
      <c r="I7" s="70"/>
      <c r="J7" s="52"/>
      <c r="K7" s="83"/>
    </row>
    <row r="8" spans="1:11" s="56" customFormat="1" ht="21">
      <c r="A8" s="103"/>
      <c r="B8" s="104"/>
      <c r="C8" s="70"/>
      <c r="D8" s="52"/>
      <c r="E8" s="83"/>
      <c r="F8" s="70"/>
      <c r="G8" s="52"/>
      <c r="H8" s="83"/>
      <c r="I8" s="70"/>
      <c r="J8" s="52"/>
      <c r="K8" s="83"/>
    </row>
    <row r="9" spans="1:11" s="56" customFormat="1" ht="21">
      <c r="A9" s="103"/>
      <c r="B9" s="104"/>
      <c r="C9" s="70"/>
      <c r="D9" s="52"/>
      <c r="E9" s="83"/>
      <c r="F9" s="70"/>
      <c r="G9" s="52"/>
      <c r="H9" s="83"/>
      <c r="I9" s="70"/>
      <c r="J9" s="52"/>
      <c r="K9" s="83"/>
    </row>
    <row r="10" spans="1:11" s="56" customFormat="1" ht="21">
      <c r="A10" s="103"/>
      <c r="B10" s="104"/>
      <c r="C10" s="70"/>
      <c r="D10" s="52"/>
      <c r="E10" s="83"/>
      <c r="F10" s="70"/>
      <c r="G10" s="52"/>
      <c r="H10" s="83"/>
      <c r="I10" s="70"/>
      <c r="J10" s="52"/>
      <c r="K10" s="83"/>
    </row>
    <row r="11" spans="1:11" s="56" customFormat="1" ht="21">
      <c r="A11" s="103"/>
      <c r="B11" s="104"/>
      <c r="C11" s="70"/>
      <c r="D11" s="52"/>
      <c r="E11" s="83"/>
      <c r="F11" s="70"/>
      <c r="G11" s="52"/>
      <c r="H11" s="83"/>
      <c r="I11" s="70"/>
      <c r="J11" s="52"/>
      <c r="K11" s="83"/>
    </row>
    <row r="12" spans="1:11" s="56" customFormat="1" ht="21">
      <c r="A12" s="103"/>
      <c r="B12" s="105"/>
      <c r="C12" s="70"/>
      <c r="D12" s="52"/>
      <c r="E12" s="83"/>
      <c r="F12" s="70"/>
      <c r="G12" s="52"/>
      <c r="H12" s="83"/>
      <c r="I12" s="99"/>
      <c r="J12" s="73"/>
      <c r="K12" s="71"/>
    </row>
    <row r="13" spans="1:11" s="56" customFormat="1" ht="21">
      <c r="A13" s="76"/>
      <c r="B13" s="102"/>
      <c r="C13" s="70"/>
      <c r="D13" s="52"/>
      <c r="E13" s="83"/>
      <c r="F13" s="70"/>
      <c r="G13" s="52"/>
      <c r="H13" s="83"/>
      <c r="I13" s="70"/>
      <c r="J13" s="52"/>
      <c r="K13" s="83"/>
    </row>
    <row r="14" spans="1:11" s="77" customFormat="1" ht="21.75" thickBot="1">
      <c r="A14" s="691" t="s">
        <v>151</v>
      </c>
      <c r="B14" s="692"/>
      <c r="C14" s="106">
        <f aca="true" t="shared" si="1" ref="C14:H14">SUM(C5:C13)</f>
        <v>38063966.120000005</v>
      </c>
      <c r="D14" s="55">
        <f t="shared" si="1"/>
        <v>10276750.92</v>
      </c>
      <c r="E14" s="107">
        <f t="shared" si="1"/>
        <v>48340717.04000001</v>
      </c>
      <c r="F14" s="106">
        <f t="shared" si="1"/>
        <v>58170079.730000004</v>
      </c>
      <c r="G14" s="55">
        <f t="shared" si="1"/>
        <v>9578185.1</v>
      </c>
      <c r="H14" s="107">
        <f t="shared" si="1"/>
        <v>67748264.83</v>
      </c>
      <c r="I14" s="106">
        <f>+F14/C14*100-100</f>
        <v>52.821909168933445</v>
      </c>
      <c r="J14" s="55">
        <f>+G14/D14*100-100</f>
        <v>-6.797535772132932</v>
      </c>
      <c r="K14" s="107">
        <f>+H14/E14*100-100</f>
        <v>40.14741397803641</v>
      </c>
    </row>
    <row r="15" ht="21.75" thickTop="1"/>
    <row r="16" s="20" customFormat="1" ht="21" hidden="1">
      <c r="B16" s="20" t="s">
        <v>24</v>
      </c>
    </row>
    <row r="17" s="20" customFormat="1" ht="21" hidden="1">
      <c r="B17" s="20" t="s">
        <v>26</v>
      </c>
    </row>
    <row r="18" spans="1:11" s="20" customFormat="1" ht="21" hidden="1">
      <c r="A18" s="20" t="s">
        <v>29</v>
      </c>
      <c r="C18" s="40"/>
      <c r="D18" s="40"/>
      <c r="E18" s="40"/>
      <c r="F18" s="40"/>
      <c r="G18" s="40"/>
      <c r="H18" s="40"/>
      <c r="I18" s="40"/>
      <c r="J18" s="40"/>
      <c r="K18" s="40"/>
    </row>
    <row r="19" spans="1:11" s="20" customFormat="1" ht="21" hidden="1">
      <c r="A19" s="20" t="s">
        <v>30</v>
      </c>
      <c r="C19" s="41"/>
      <c r="D19" s="41"/>
      <c r="E19" s="41"/>
      <c r="F19" s="41"/>
      <c r="G19" s="41"/>
      <c r="H19" s="41"/>
      <c r="I19" s="41"/>
      <c r="J19" s="41"/>
      <c r="K19" s="41"/>
    </row>
    <row r="20" s="20" customFormat="1" ht="21" hidden="1"/>
    <row r="21" ht="21" hidden="1"/>
    <row r="22" ht="21" hidden="1"/>
  </sheetData>
  <sheetProtection/>
  <mergeCells count="6">
    <mergeCell ref="A3:B4"/>
    <mergeCell ref="A14:B14"/>
    <mergeCell ref="A1:K1"/>
    <mergeCell ref="C3:E3"/>
    <mergeCell ref="F3:H3"/>
    <mergeCell ref="I3:K3"/>
  </mergeCells>
  <printOptions horizontalCentered="1"/>
  <pageMargins left="0" right="0" top="0.984251968503937" bottom="0.5905511811023623" header="0.5118110236220472" footer="0.5118110236220472"/>
  <pageSetup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4">
      <selection activeCell="H26" sqref="H26"/>
    </sheetView>
  </sheetViews>
  <sheetFormatPr defaultColWidth="9.140625" defaultRowHeight="12.75"/>
  <cols>
    <col min="1" max="1" width="13.421875" style="30" customWidth="1"/>
    <col min="2" max="2" width="13.57421875" style="30" customWidth="1"/>
    <col min="3" max="8" width="12.140625" style="30" customWidth="1"/>
    <col min="9" max="10" width="7.140625" style="30" customWidth="1"/>
    <col min="11" max="11" width="7.00390625" style="30" customWidth="1"/>
    <col min="12" max="16384" width="9.140625" style="30" customWidth="1"/>
  </cols>
  <sheetData>
    <row r="1" spans="1:11" ht="21">
      <c r="A1" s="693" t="s">
        <v>329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</row>
    <row r="2" spans="1:2" ht="21.75" thickBot="1">
      <c r="A2" s="29" t="s">
        <v>336</v>
      </c>
      <c r="B2" s="29"/>
    </row>
    <row r="3" spans="1:11" s="50" customFormat="1" ht="21">
      <c r="A3" s="655" t="s">
        <v>28</v>
      </c>
      <c r="B3" s="689"/>
      <c r="C3" s="694" t="s">
        <v>333</v>
      </c>
      <c r="D3" s="676"/>
      <c r="E3" s="677"/>
      <c r="F3" s="678" t="s">
        <v>334</v>
      </c>
      <c r="G3" s="679"/>
      <c r="H3" s="679"/>
      <c r="I3" s="694" t="s">
        <v>146</v>
      </c>
      <c r="J3" s="676"/>
      <c r="K3" s="677"/>
    </row>
    <row r="4" spans="1:11" s="50" customFormat="1" ht="105">
      <c r="A4" s="656"/>
      <c r="B4" s="690"/>
      <c r="C4" s="101" t="s">
        <v>12</v>
      </c>
      <c r="D4" s="51" t="s">
        <v>13</v>
      </c>
      <c r="E4" s="100" t="s">
        <v>87</v>
      </c>
      <c r="F4" s="94" t="s">
        <v>12</v>
      </c>
      <c r="G4" s="93" t="s">
        <v>13</v>
      </c>
      <c r="H4" s="100" t="s">
        <v>87</v>
      </c>
      <c r="I4" s="62" t="s">
        <v>14</v>
      </c>
      <c r="J4" s="63" t="s">
        <v>15</v>
      </c>
      <c r="K4" s="64" t="s">
        <v>147</v>
      </c>
    </row>
    <row r="5" spans="1:11" s="144" customFormat="1" ht="21">
      <c r="A5" s="139" t="s">
        <v>22</v>
      </c>
      <c r="B5" s="140" t="s">
        <v>126</v>
      </c>
      <c r="C5" s="141">
        <v>0</v>
      </c>
      <c r="D5" s="135">
        <v>10276750.92</v>
      </c>
      <c r="E5" s="142">
        <v>10276750.92</v>
      </c>
      <c r="F5" s="141">
        <f>SUM(F6:F14)</f>
        <v>0</v>
      </c>
      <c r="G5" s="135">
        <f>SUM(G6:G15)</f>
        <v>9578185.1</v>
      </c>
      <c r="H5" s="142">
        <f>SUM(F5:G5)</f>
        <v>9578185.1</v>
      </c>
      <c r="I5" s="143" t="e">
        <f>+F5/C5*100-100</f>
        <v>#DIV/0!</v>
      </c>
      <c r="J5" s="135">
        <f>+G5/D5*100-100</f>
        <v>-6.797535772132932</v>
      </c>
      <c r="K5" s="142">
        <f>+H5/E5*100-100</f>
        <v>-6.797535772132932</v>
      </c>
    </row>
    <row r="6" spans="1:11" s="77" customFormat="1" ht="21">
      <c r="A6" s="138" t="s">
        <v>92</v>
      </c>
      <c r="B6" s="136"/>
      <c r="C6" s="137"/>
      <c r="D6" s="53"/>
      <c r="E6" s="89"/>
      <c r="F6" s="137"/>
      <c r="G6" s="53"/>
      <c r="H6" s="89"/>
      <c r="I6" s="88"/>
      <c r="J6" s="53"/>
      <c r="K6" s="89"/>
    </row>
    <row r="7" spans="1:11" s="56" customFormat="1" ht="21">
      <c r="A7" s="145" t="s">
        <v>17</v>
      </c>
      <c r="B7" s="104"/>
      <c r="C7" s="108"/>
      <c r="D7" s="52">
        <v>663793.29</v>
      </c>
      <c r="E7" s="83"/>
      <c r="F7" s="108"/>
      <c r="G7" s="52">
        <f>+'ตารางที่ 2'!L7+'ตารางที่ 2'!L12</f>
        <v>1691539.84</v>
      </c>
      <c r="H7" s="83"/>
      <c r="I7" s="70" t="e">
        <f aca="true" t="shared" si="0" ref="I7:I14">+F7/C7*100-100</f>
        <v>#DIV/0!</v>
      </c>
      <c r="J7" s="52">
        <f aca="true" t="shared" si="1" ref="J7:J14">+G7/D7*100-100</f>
        <v>154.82930687654286</v>
      </c>
      <c r="K7" s="83" t="e">
        <f aca="true" t="shared" si="2" ref="K7:K14">+H7/E7*100-100</f>
        <v>#DIV/0!</v>
      </c>
    </row>
    <row r="8" spans="1:11" s="56" customFormat="1" ht="21">
      <c r="A8" s="145" t="s">
        <v>61</v>
      </c>
      <c r="B8" s="104"/>
      <c r="C8" s="108"/>
      <c r="D8" s="52">
        <v>475796.61</v>
      </c>
      <c r="E8" s="83"/>
      <c r="F8" s="108"/>
      <c r="G8" s="52">
        <f>+'ตารางที่ 2'!L9</f>
        <v>35579.81</v>
      </c>
      <c r="H8" s="83"/>
      <c r="I8" s="70" t="e">
        <f t="shared" si="0"/>
        <v>#DIV/0!</v>
      </c>
      <c r="J8" s="52">
        <f t="shared" si="1"/>
        <v>-92.52205474940227</v>
      </c>
      <c r="K8" s="83" t="e">
        <f t="shared" si="2"/>
        <v>#DIV/0!</v>
      </c>
    </row>
    <row r="9" spans="1:11" s="56" customFormat="1" ht="21">
      <c r="A9" s="145" t="s">
        <v>62</v>
      </c>
      <c r="B9" s="104"/>
      <c r="C9" s="108"/>
      <c r="D9" s="52">
        <v>1135006.2</v>
      </c>
      <c r="E9" s="83"/>
      <c r="F9" s="108"/>
      <c r="G9" s="52">
        <f>+'ตารางที่ 2'!L8</f>
        <v>1117623.98</v>
      </c>
      <c r="H9" s="83"/>
      <c r="I9" s="70" t="e">
        <f t="shared" si="0"/>
        <v>#DIV/0!</v>
      </c>
      <c r="J9" s="52">
        <f t="shared" si="1"/>
        <v>-1.5314647620427166</v>
      </c>
      <c r="K9" s="83" t="e">
        <f t="shared" si="2"/>
        <v>#DIV/0!</v>
      </c>
    </row>
    <row r="10" spans="1:11" s="56" customFormat="1" ht="21">
      <c r="A10" s="145" t="s">
        <v>63</v>
      </c>
      <c r="B10" s="104"/>
      <c r="C10" s="108"/>
      <c r="D10" s="52">
        <v>3668926.34</v>
      </c>
      <c r="E10" s="83"/>
      <c r="F10" s="108"/>
      <c r="G10" s="52">
        <f>+'ตารางที่ 2'!L10</f>
        <v>2430423.54</v>
      </c>
      <c r="H10" s="83"/>
      <c r="I10" s="70" t="e">
        <f t="shared" si="0"/>
        <v>#DIV/0!</v>
      </c>
      <c r="J10" s="52">
        <f t="shared" si="1"/>
        <v>-33.75654579099563</v>
      </c>
      <c r="K10" s="83" t="e">
        <f t="shared" si="2"/>
        <v>#DIV/0!</v>
      </c>
    </row>
    <row r="11" spans="1:11" s="56" customFormat="1" ht="21">
      <c r="A11" s="145" t="s">
        <v>64</v>
      </c>
      <c r="B11" s="104"/>
      <c r="C11" s="108"/>
      <c r="D11" s="52">
        <v>446436.38</v>
      </c>
      <c r="E11" s="83"/>
      <c r="F11" s="108"/>
      <c r="G11" s="52">
        <f>+'ตารางที่ 2'!L11</f>
        <v>376531.01</v>
      </c>
      <c r="H11" s="83"/>
      <c r="I11" s="70" t="e">
        <f t="shared" si="0"/>
        <v>#DIV/0!</v>
      </c>
      <c r="J11" s="52">
        <f t="shared" si="1"/>
        <v>-15.658528993537672</v>
      </c>
      <c r="K11" s="83" t="e">
        <f t="shared" si="2"/>
        <v>#DIV/0!</v>
      </c>
    </row>
    <row r="12" spans="1:11" s="56" customFormat="1" ht="21">
      <c r="A12" s="145" t="s">
        <v>332</v>
      </c>
      <c r="B12" s="104"/>
      <c r="C12" s="108"/>
      <c r="D12" s="52">
        <v>2084139.79</v>
      </c>
      <c r="E12" s="83"/>
      <c r="F12" s="108"/>
      <c r="G12" s="52">
        <f>+'ตารางที่ 2'!L13</f>
        <v>2058981.18</v>
      </c>
      <c r="H12" s="83"/>
      <c r="I12" s="70" t="e">
        <f t="shared" si="0"/>
        <v>#DIV/0!</v>
      </c>
      <c r="J12" s="52">
        <f t="shared" si="1"/>
        <v>-1.2071459947511585</v>
      </c>
      <c r="K12" s="83" t="e">
        <f t="shared" si="2"/>
        <v>#DIV/0!</v>
      </c>
    </row>
    <row r="13" spans="1:11" s="77" customFormat="1" ht="21">
      <c r="A13" s="91" t="s">
        <v>93</v>
      </c>
      <c r="B13" s="136"/>
      <c r="C13" s="137"/>
      <c r="D13" s="52"/>
      <c r="E13" s="89"/>
      <c r="F13" s="137"/>
      <c r="G13" s="53"/>
      <c r="H13" s="89"/>
      <c r="I13" s="70"/>
      <c r="J13" s="52"/>
      <c r="K13" s="83"/>
    </row>
    <row r="14" spans="1:11" s="56" customFormat="1" ht="21">
      <c r="A14" s="146" t="s">
        <v>21</v>
      </c>
      <c r="B14" s="104"/>
      <c r="C14" s="108"/>
      <c r="D14" s="52">
        <v>1802652.31</v>
      </c>
      <c r="E14" s="83"/>
      <c r="F14" s="108"/>
      <c r="G14" s="52">
        <f>+'ตารางที่ 2'!L25</f>
        <v>1867505.74</v>
      </c>
      <c r="H14" s="83"/>
      <c r="I14" s="70" t="e">
        <f t="shared" si="0"/>
        <v>#DIV/0!</v>
      </c>
      <c r="J14" s="52">
        <f t="shared" si="1"/>
        <v>3.5976671507995945</v>
      </c>
      <c r="K14" s="83" t="e">
        <f t="shared" si="2"/>
        <v>#DIV/0!</v>
      </c>
    </row>
    <row r="15" spans="1:11" s="56" customFormat="1" ht="21">
      <c r="A15" s="103"/>
      <c r="B15" s="104"/>
      <c r="C15" s="108"/>
      <c r="D15" s="52"/>
      <c r="E15" s="83"/>
      <c r="F15" s="108"/>
      <c r="G15" s="52"/>
      <c r="H15" s="83"/>
      <c r="I15" s="70"/>
      <c r="J15" s="52"/>
      <c r="K15" s="83"/>
    </row>
    <row r="16" spans="1:11" s="144" customFormat="1" ht="21">
      <c r="A16" s="139" t="s">
        <v>23</v>
      </c>
      <c r="B16" s="140" t="s">
        <v>95</v>
      </c>
      <c r="C16" s="143">
        <v>38063966.120000005</v>
      </c>
      <c r="D16" s="135">
        <v>0</v>
      </c>
      <c r="E16" s="142">
        <v>38063966.120000005</v>
      </c>
      <c r="F16" s="143">
        <f>SUM(F17:F26)</f>
        <v>58170079.730000004</v>
      </c>
      <c r="G16" s="135">
        <f>SUM(G17:G26)</f>
        <v>0</v>
      </c>
      <c r="H16" s="142">
        <f>SUM(F16:G16)</f>
        <v>58170079.730000004</v>
      </c>
      <c r="I16" s="143">
        <f>+F16/C16*100-100</f>
        <v>52.821909168933445</v>
      </c>
      <c r="J16" s="135" t="e">
        <f>+G16/D16*100-100</f>
        <v>#DIV/0!</v>
      </c>
      <c r="K16" s="142">
        <f>+H16/E16*100-100</f>
        <v>52.821909168933445</v>
      </c>
    </row>
    <row r="17" spans="1:11" s="77" customFormat="1" ht="21">
      <c r="A17" s="138" t="s">
        <v>92</v>
      </c>
      <c r="B17" s="136"/>
      <c r="C17" s="137"/>
      <c r="D17" s="53"/>
      <c r="E17" s="89"/>
      <c r="F17" s="137"/>
      <c r="G17" s="53"/>
      <c r="H17" s="89"/>
      <c r="I17" s="88"/>
      <c r="J17" s="53"/>
      <c r="K17" s="89"/>
    </row>
    <row r="18" spans="1:11" s="56" customFormat="1" ht="21">
      <c r="A18" s="145" t="s">
        <v>17</v>
      </c>
      <c r="B18" s="104"/>
      <c r="C18" s="108">
        <v>1266159.84</v>
      </c>
      <c r="D18" s="52"/>
      <c r="E18" s="83"/>
      <c r="F18" s="108">
        <f>+'ตารางที่ 2'!K7+'ตารางที่ 2'!K12</f>
        <v>4585373.62</v>
      </c>
      <c r="G18" s="52"/>
      <c r="H18" s="83"/>
      <c r="I18" s="70">
        <f aca="true" t="shared" si="3" ref="I18:I23">+F18/C18*100-100</f>
        <v>262.1480855055393</v>
      </c>
      <c r="J18" s="52" t="e">
        <f aca="true" t="shared" si="4" ref="J18:J23">+G18/D18*100-100</f>
        <v>#DIV/0!</v>
      </c>
      <c r="K18" s="83" t="e">
        <f aca="true" t="shared" si="5" ref="K18:K23">+H18/E18*100-100</f>
        <v>#DIV/0!</v>
      </c>
    </row>
    <row r="19" spans="1:11" s="56" customFormat="1" ht="21">
      <c r="A19" s="145" t="s">
        <v>61</v>
      </c>
      <c r="B19" s="104"/>
      <c r="C19" s="108">
        <v>838179.19</v>
      </c>
      <c r="D19" s="52"/>
      <c r="E19" s="83"/>
      <c r="F19" s="108">
        <f>+'ตารางที่ 2'!K9</f>
        <v>2488933.31</v>
      </c>
      <c r="G19" s="52"/>
      <c r="H19" s="83"/>
      <c r="I19" s="70">
        <f t="shared" si="3"/>
        <v>196.94525224373564</v>
      </c>
      <c r="J19" s="52" t="e">
        <f t="shared" si="4"/>
        <v>#DIV/0!</v>
      </c>
      <c r="K19" s="83" t="e">
        <f t="shared" si="5"/>
        <v>#DIV/0!</v>
      </c>
    </row>
    <row r="20" spans="1:11" s="56" customFormat="1" ht="21">
      <c r="A20" s="145" t="s">
        <v>62</v>
      </c>
      <c r="B20" s="104"/>
      <c r="C20" s="108">
        <v>1449038.68</v>
      </c>
      <c r="D20" s="52"/>
      <c r="E20" s="83"/>
      <c r="F20" s="108">
        <f>+'ตารางที่ 2'!K8</f>
        <v>3754248.87</v>
      </c>
      <c r="G20" s="52"/>
      <c r="H20" s="83"/>
      <c r="I20" s="70">
        <f t="shared" si="3"/>
        <v>159.08548348757677</v>
      </c>
      <c r="J20" s="52" t="e">
        <f t="shared" si="4"/>
        <v>#DIV/0!</v>
      </c>
      <c r="K20" s="83" t="e">
        <f t="shared" si="5"/>
        <v>#DIV/0!</v>
      </c>
    </row>
    <row r="21" spans="1:11" s="56" customFormat="1" ht="21">
      <c r="A21" s="145" t="s">
        <v>63</v>
      </c>
      <c r="B21" s="104"/>
      <c r="C21" s="108">
        <v>3006732.23</v>
      </c>
      <c r="D21" s="52"/>
      <c r="E21" s="83"/>
      <c r="F21" s="108">
        <f>+'ตารางที่ 2'!K10</f>
        <v>8753175.979999997</v>
      </c>
      <c r="G21" s="52"/>
      <c r="H21" s="83"/>
      <c r="I21" s="70">
        <f t="shared" si="3"/>
        <v>191.11923877571223</v>
      </c>
      <c r="J21" s="52" t="e">
        <f t="shared" si="4"/>
        <v>#DIV/0!</v>
      </c>
      <c r="K21" s="83" t="e">
        <f t="shared" si="5"/>
        <v>#DIV/0!</v>
      </c>
    </row>
    <row r="22" spans="1:11" s="56" customFormat="1" ht="21">
      <c r="A22" s="145" t="s">
        <v>64</v>
      </c>
      <c r="B22" s="104"/>
      <c r="C22" s="108">
        <v>1260445.04</v>
      </c>
      <c r="D22" s="52"/>
      <c r="E22" s="83"/>
      <c r="F22" s="108">
        <f>+'ตารางที่ 2'!K11</f>
        <v>3199308.89</v>
      </c>
      <c r="G22" s="52"/>
      <c r="H22" s="83"/>
      <c r="I22" s="70">
        <f t="shared" si="3"/>
        <v>153.82375180753618</v>
      </c>
      <c r="J22" s="52" t="e">
        <f t="shared" si="4"/>
        <v>#DIV/0!</v>
      </c>
      <c r="K22" s="83" t="e">
        <f t="shared" si="5"/>
        <v>#DIV/0!</v>
      </c>
    </row>
    <row r="23" spans="1:11" s="56" customFormat="1" ht="21">
      <c r="A23" s="145" t="s">
        <v>332</v>
      </c>
      <c r="B23" s="104"/>
      <c r="C23" s="108">
        <v>18978699.5</v>
      </c>
      <c r="D23" s="52"/>
      <c r="E23" s="83"/>
      <c r="F23" s="108">
        <f>+'ตารางที่ 2'!K13</f>
        <v>26488599.89</v>
      </c>
      <c r="G23" s="52"/>
      <c r="H23" s="83"/>
      <c r="I23" s="70">
        <f t="shared" si="3"/>
        <v>39.57015279155456</v>
      </c>
      <c r="J23" s="52" t="e">
        <f t="shared" si="4"/>
        <v>#DIV/0!</v>
      </c>
      <c r="K23" s="83" t="e">
        <f t="shared" si="5"/>
        <v>#DIV/0!</v>
      </c>
    </row>
    <row r="24" spans="1:11" s="77" customFormat="1" ht="21">
      <c r="A24" s="91" t="s">
        <v>93</v>
      </c>
      <c r="B24" s="136"/>
      <c r="C24" s="137"/>
      <c r="D24" s="53"/>
      <c r="E24" s="89"/>
      <c r="F24" s="108"/>
      <c r="G24" s="53"/>
      <c r="H24" s="89"/>
      <c r="I24" s="70"/>
      <c r="J24" s="52"/>
      <c r="K24" s="83"/>
    </row>
    <row r="25" spans="1:11" s="56" customFormat="1" ht="21">
      <c r="A25" s="146" t="s">
        <v>21</v>
      </c>
      <c r="B25" s="104"/>
      <c r="C25" s="108">
        <v>11264711.64</v>
      </c>
      <c r="D25" s="52"/>
      <c r="E25" s="83"/>
      <c r="F25" s="108">
        <f>+'ตารางที่ 2'!K25</f>
        <v>8900439.169999998</v>
      </c>
      <c r="G25" s="52"/>
      <c r="H25" s="83"/>
      <c r="I25" s="70">
        <f>+F25/C25*100-100</f>
        <v>-20.98830884942211</v>
      </c>
      <c r="J25" s="52" t="e">
        <f>+G25/D25*100-100</f>
        <v>#DIV/0!</v>
      </c>
      <c r="K25" s="83" t="e">
        <f>+H25/E25*100-100</f>
        <v>#DIV/0!</v>
      </c>
    </row>
    <row r="26" spans="1:11" s="56" customFormat="1" ht="21">
      <c r="A26" s="76"/>
      <c r="B26" s="102"/>
      <c r="C26" s="70"/>
      <c r="D26" s="52"/>
      <c r="E26" s="83"/>
      <c r="F26" s="70"/>
      <c r="G26" s="52"/>
      <c r="H26" s="83"/>
      <c r="I26" s="70"/>
      <c r="J26" s="52"/>
      <c r="K26" s="83"/>
    </row>
    <row r="27" spans="1:11" s="77" customFormat="1" ht="21.75" thickBot="1">
      <c r="A27" s="691" t="s">
        <v>151</v>
      </c>
      <c r="B27" s="692"/>
      <c r="C27" s="106">
        <v>38063966.120000005</v>
      </c>
      <c r="D27" s="55">
        <v>10276750.92</v>
      </c>
      <c r="E27" s="107">
        <v>48340717.04000001</v>
      </c>
      <c r="F27" s="106">
        <f>+F5+F16</f>
        <v>58170079.730000004</v>
      </c>
      <c r="G27" s="55">
        <f>+G5+G16</f>
        <v>9578185.1</v>
      </c>
      <c r="H27" s="55">
        <f>+H5+H16</f>
        <v>67748264.83</v>
      </c>
      <c r="I27" s="106">
        <f>+F27/C27*100-100</f>
        <v>52.821909168933445</v>
      </c>
      <c r="J27" s="55">
        <f>+G27/D27*100-100</f>
        <v>-6.797535772132932</v>
      </c>
      <c r="K27" s="107">
        <f>+H27/E27*100-100</f>
        <v>40.14741397803641</v>
      </c>
    </row>
    <row r="28" ht="21.75" thickTop="1"/>
    <row r="29" s="20" customFormat="1" ht="21" hidden="1">
      <c r="B29" s="20" t="s">
        <v>24</v>
      </c>
    </row>
    <row r="30" s="20" customFormat="1" ht="21" hidden="1">
      <c r="B30" s="20" t="s">
        <v>26</v>
      </c>
    </row>
    <row r="31" spans="1:11" s="20" customFormat="1" ht="21" hidden="1">
      <c r="A31" s="20" t="s">
        <v>29</v>
      </c>
      <c r="C31" s="40"/>
      <c r="D31" s="40"/>
      <c r="E31" s="40"/>
      <c r="F31" s="40"/>
      <c r="G31" s="40"/>
      <c r="H31" s="40"/>
      <c r="I31" s="40"/>
      <c r="J31" s="40"/>
      <c r="K31" s="40"/>
    </row>
    <row r="32" spans="1:11" s="20" customFormat="1" ht="21" hidden="1">
      <c r="A32" s="20" t="s">
        <v>30</v>
      </c>
      <c r="C32" s="41"/>
      <c r="D32" s="41"/>
      <c r="E32" s="41"/>
      <c r="F32" s="41"/>
      <c r="G32" s="41"/>
      <c r="H32" s="41"/>
      <c r="I32" s="41"/>
      <c r="J32" s="41"/>
      <c r="K32" s="41"/>
    </row>
    <row r="33" s="20" customFormat="1" ht="21" hidden="1"/>
    <row r="34" ht="21" hidden="1"/>
    <row r="35" ht="21" hidden="1"/>
  </sheetData>
  <sheetProtection/>
  <mergeCells count="6">
    <mergeCell ref="A27:B27"/>
    <mergeCell ref="A1:K1"/>
    <mergeCell ref="A3:B4"/>
    <mergeCell ref="C3:E3"/>
    <mergeCell ref="F3:H3"/>
    <mergeCell ref="I3:K3"/>
  </mergeCells>
  <printOptions/>
  <pageMargins left="0" right="0" top="0.5905511811023623" bottom="0.3937007874015748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2" width="69.57421875" style="123" customWidth="1"/>
    <col min="3" max="16384" width="9.140625" style="123" customWidth="1"/>
  </cols>
  <sheetData>
    <row r="1" spans="1:17" s="120" customFormat="1" ht="23.25">
      <c r="A1" s="121" t="s">
        <v>76</v>
      </c>
      <c r="G1" s="122"/>
      <c r="Q1" s="122"/>
    </row>
    <row r="2" ht="23.25">
      <c r="A2" s="200" t="s">
        <v>25</v>
      </c>
    </row>
    <row r="3" ht="23.25">
      <c r="A3" s="200"/>
    </row>
    <row r="4" spans="1:2" s="149" customFormat="1" ht="23.25">
      <c r="A4" s="652" t="s">
        <v>65</v>
      </c>
      <c r="B4" s="653"/>
    </row>
    <row r="5" spans="1:2" s="149" customFormat="1" ht="23.25">
      <c r="A5" s="150" t="s">
        <v>126</v>
      </c>
      <c r="B5" s="150" t="s">
        <v>95</v>
      </c>
    </row>
    <row r="6" spans="1:2" s="149" customFormat="1" ht="23.25">
      <c r="A6" s="165" t="s">
        <v>346</v>
      </c>
      <c r="B6" s="604" t="s">
        <v>347</v>
      </c>
    </row>
    <row r="7" spans="1:2" s="149" customFormat="1" ht="116.25">
      <c r="A7" s="607" t="s">
        <v>356</v>
      </c>
      <c r="B7" s="605" t="s">
        <v>348</v>
      </c>
    </row>
    <row r="8" spans="1:2" s="149" customFormat="1" ht="93">
      <c r="A8" s="605" t="s">
        <v>357</v>
      </c>
      <c r="B8" s="605" t="s">
        <v>349</v>
      </c>
    </row>
    <row r="9" spans="1:2" s="149" customFormat="1" ht="46.5">
      <c r="A9" s="201" t="s">
        <v>358</v>
      </c>
      <c r="B9" s="156"/>
    </row>
    <row r="10" spans="1:2" s="149" customFormat="1" ht="24" thickBot="1">
      <c r="A10" s="159"/>
      <c r="B10" s="159"/>
    </row>
    <row r="12" ht="23.25">
      <c r="B12" s="199"/>
    </row>
    <row r="14" ht="23.25">
      <c r="A14" s="199"/>
    </row>
    <row r="15" ht="23.25">
      <c r="A15" s="199"/>
    </row>
    <row r="16" ht="23.25">
      <c r="A16" s="199"/>
    </row>
  </sheetData>
  <sheetProtection/>
  <mergeCells count="1">
    <mergeCell ref="A4:B4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7.28125" style="2" customWidth="1"/>
    <col min="2" max="2" width="13.28125" style="2" customWidth="1"/>
    <col min="3" max="3" width="12.8515625" style="2" bestFit="1" customWidth="1"/>
    <col min="4" max="4" width="12.00390625" style="2" bestFit="1" customWidth="1"/>
    <col min="5" max="5" width="12.00390625" style="2" customWidth="1"/>
    <col min="6" max="7" width="12.00390625" style="2" bestFit="1" customWidth="1"/>
    <col min="8" max="8" width="9.8515625" style="2" bestFit="1" customWidth="1"/>
    <col min="9" max="9" width="7.421875" style="2" customWidth="1"/>
    <col min="10" max="10" width="12.8515625" style="3" bestFit="1" customWidth="1"/>
    <col min="11" max="11" width="12.00390625" style="2" bestFit="1" customWidth="1"/>
    <col min="12" max="12" width="11.8515625" style="2" customWidth="1"/>
    <col min="13" max="13" width="7.421875" style="2" customWidth="1"/>
    <col min="14" max="14" width="12.00390625" style="3" bestFit="1" customWidth="1"/>
    <col min="15" max="15" width="14.7109375" style="3" bestFit="1" customWidth="1"/>
    <col min="16" max="16" width="14.8515625" style="2" bestFit="1" customWidth="1"/>
    <col min="17" max="17" width="12.00390625" style="2" bestFit="1" customWidth="1"/>
    <col min="18" max="18" width="12.8515625" style="2" bestFit="1" customWidth="1"/>
    <col min="19" max="16384" width="9.00390625" style="2" customWidth="1"/>
  </cols>
  <sheetData>
    <row r="1" ht="21">
      <c r="A1" s="1" t="s">
        <v>202</v>
      </c>
    </row>
    <row r="2" ht="21">
      <c r="O2" s="4" t="s">
        <v>143</v>
      </c>
    </row>
    <row r="3" spans="1:15" s="3" customFormat="1" ht="21">
      <c r="A3" s="5">
        <v>1</v>
      </c>
      <c r="B3" s="629" t="s">
        <v>90</v>
      </c>
      <c r="C3" s="630"/>
      <c r="D3" s="630"/>
      <c r="E3" s="630"/>
      <c r="F3" s="630"/>
      <c r="G3" s="630"/>
      <c r="H3" s="630"/>
      <c r="I3" s="630"/>
      <c r="J3" s="631"/>
      <c r="K3" s="629" t="s">
        <v>91</v>
      </c>
      <c r="L3" s="630"/>
      <c r="M3" s="630"/>
      <c r="N3" s="631"/>
      <c r="O3" s="6"/>
    </row>
    <row r="4" spans="1:15" s="3" customFormat="1" ht="21">
      <c r="A4" s="632" t="s">
        <v>89</v>
      </c>
      <c r="B4" s="17">
        <v>2</v>
      </c>
      <c r="C4" s="17" t="s">
        <v>174</v>
      </c>
      <c r="D4" s="17" t="s">
        <v>175</v>
      </c>
      <c r="E4" s="17" t="s">
        <v>135</v>
      </c>
      <c r="F4" s="17" t="s">
        <v>136</v>
      </c>
      <c r="G4" s="17" t="s">
        <v>137</v>
      </c>
      <c r="H4" s="17" t="s">
        <v>138</v>
      </c>
      <c r="I4" s="17" t="s">
        <v>169</v>
      </c>
      <c r="J4" s="17" t="s">
        <v>170</v>
      </c>
      <c r="K4" s="17" t="s">
        <v>139</v>
      </c>
      <c r="L4" s="17" t="s">
        <v>140</v>
      </c>
      <c r="M4" s="17" t="s">
        <v>171</v>
      </c>
      <c r="N4" s="17" t="s">
        <v>172</v>
      </c>
      <c r="O4" s="18" t="s">
        <v>173</v>
      </c>
    </row>
    <row r="5" spans="1:15" s="3" customFormat="1" ht="126">
      <c r="A5" s="633"/>
      <c r="B5" s="7" t="s">
        <v>130</v>
      </c>
      <c r="C5" s="7" t="s">
        <v>125</v>
      </c>
      <c r="D5" s="7" t="s">
        <v>124</v>
      </c>
      <c r="E5" s="7" t="s">
        <v>131</v>
      </c>
      <c r="F5" s="7" t="s">
        <v>129</v>
      </c>
      <c r="G5" s="7" t="s">
        <v>141</v>
      </c>
      <c r="H5" s="7" t="s">
        <v>168</v>
      </c>
      <c r="I5" s="7" t="s">
        <v>127</v>
      </c>
      <c r="J5" s="7" t="s">
        <v>132</v>
      </c>
      <c r="K5" s="7" t="s">
        <v>95</v>
      </c>
      <c r="L5" s="7" t="s">
        <v>126</v>
      </c>
      <c r="M5" s="7" t="s">
        <v>128</v>
      </c>
      <c r="N5" s="8" t="s">
        <v>133</v>
      </c>
      <c r="O5" s="8" t="s">
        <v>134</v>
      </c>
    </row>
    <row r="6" spans="1:15" ht="21">
      <c r="A6" s="9" t="s">
        <v>92</v>
      </c>
      <c r="B6" s="10"/>
      <c r="C6" s="10"/>
      <c r="D6" s="10"/>
      <c r="E6" s="10"/>
      <c r="F6" s="10"/>
      <c r="G6" s="10"/>
      <c r="H6" s="10"/>
      <c r="I6" s="10"/>
      <c r="J6" s="11"/>
      <c r="K6" s="10"/>
      <c r="L6" s="10"/>
      <c r="M6" s="10"/>
      <c r="N6" s="11"/>
      <c r="O6" s="11"/>
    </row>
    <row r="7" spans="1:15" ht="21">
      <c r="A7" s="12" t="s">
        <v>111</v>
      </c>
      <c r="B7" s="10">
        <v>32195537.14</v>
      </c>
      <c r="C7" s="10">
        <v>6009123.59</v>
      </c>
      <c r="D7" s="10">
        <v>1865946.96</v>
      </c>
      <c r="E7" s="10">
        <v>1776881.0952941175</v>
      </c>
      <c r="F7" s="10">
        <v>1221177.32</v>
      </c>
      <c r="G7" s="10">
        <v>772136</v>
      </c>
      <c r="H7" s="10">
        <v>388500</v>
      </c>
      <c r="I7" s="10"/>
      <c r="J7" s="11">
        <f aca="true" t="shared" si="0" ref="J7:J12">SUM(B7:I7)</f>
        <v>44229302.10529412</v>
      </c>
      <c r="K7" s="10">
        <v>3588666.12</v>
      </c>
      <c r="L7" s="10">
        <v>1650110.62</v>
      </c>
      <c r="M7" s="10"/>
      <c r="N7" s="11">
        <f aca="true" t="shared" si="1" ref="N7:N12">SUM(K7:M7)</f>
        <v>5238776.74</v>
      </c>
      <c r="O7" s="11">
        <f aca="true" t="shared" si="2" ref="O7:O12">+J7+N7</f>
        <v>49468078.845294125</v>
      </c>
    </row>
    <row r="8" spans="1:15" ht="21">
      <c r="A8" s="12" t="s">
        <v>113</v>
      </c>
      <c r="B8" s="10">
        <v>42662706.69</v>
      </c>
      <c r="C8" s="10">
        <v>6015746.79</v>
      </c>
      <c r="D8" s="10">
        <v>1866330.18</v>
      </c>
      <c r="E8" s="10">
        <v>2136282.3452941175</v>
      </c>
      <c r="F8" s="10">
        <v>2631472.62</v>
      </c>
      <c r="G8" s="10">
        <v>783235</v>
      </c>
      <c r="H8" s="10">
        <v>275600</v>
      </c>
      <c r="I8" s="10"/>
      <c r="J8" s="11">
        <f t="shared" si="0"/>
        <v>56371373.62529411</v>
      </c>
      <c r="K8" s="10">
        <v>3754248.87</v>
      </c>
      <c r="L8" s="10">
        <v>1117623.98</v>
      </c>
      <c r="M8" s="10"/>
      <c r="N8" s="11">
        <f t="shared" si="1"/>
        <v>4871872.85</v>
      </c>
      <c r="O8" s="11">
        <f t="shared" si="2"/>
        <v>61243246.47529411</v>
      </c>
    </row>
    <row r="9" spans="1:15" ht="21">
      <c r="A9" s="12" t="s">
        <v>112</v>
      </c>
      <c r="B9" s="10">
        <v>4925794.84</v>
      </c>
      <c r="C9" s="10">
        <v>3177809</v>
      </c>
      <c r="D9" s="10">
        <v>247706.04</v>
      </c>
      <c r="E9" s="10">
        <v>1294288.8452941175</v>
      </c>
      <c r="F9" s="10">
        <v>3326615.75</v>
      </c>
      <c r="G9" s="10">
        <v>266356</v>
      </c>
      <c r="H9" s="10"/>
      <c r="I9" s="10"/>
      <c r="J9" s="11">
        <f t="shared" si="0"/>
        <v>13238570.475294117</v>
      </c>
      <c r="K9" s="10">
        <v>2488933.31</v>
      </c>
      <c r="L9" s="10">
        <v>35579.81</v>
      </c>
      <c r="M9" s="10"/>
      <c r="N9" s="11">
        <f t="shared" si="1"/>
        <v>2524513.12</v>
      </c>
      <c r="O9" s="11">
        <f t="shared" si="2"/>
        <v>15763083.595294118</v>
      </c>
    </row>
    <row r="10" spans="1:15" ht="21">
      <c r="A10" s="12" t="s">
        <v>114</v>
      </c>
      <c r="B10" s="10">
        <v>43511573.66</v>
      </c>
      <c r="C10" s="10">
        <v>39286524.95999999</v>
      </c>
      <c r="D10" s="10">
        <v>6011122</v>
      </c>
      <c r="E10" s="10">
        <v>2181148.0952941175</v>
      </c>
      <c r="F10" s="10">
        <v>56000</v>
      </c>
      <c r="G10" s="10">
        <v>1890908</v>
      </c>
      <c r="H10" s="10"/>
      <c r="I10" s="10"/>
      <c r="J10" s="11">
        <f t="shared" si="0"/>
        <v>92937276.71529411</v>
      </c>
      <c r="K10" s="10">
        <v>8753175.979999997</v>
      </c>
      <c r="L10" s="10">
        <v>2430423.54</v>
      </c>
      <c r="M10" s="10"/>
      <c r="N10" s="11">
        <f t="shared" si="1"/>
        <v>11183599.519999996</v>
      </c>
      <c r="O10" s="11">
        <f t="shared" si="2"/>
        <v>104120876.2352941</v>
      </c>
    </row>
    <row r="11" spans="1:15" ht="21">
      <c r="A11" s="12" t="s">
        <v>115</v>
      </c>
      <c r="B11" s="10">
        <v>26919382.7</v>
      </c>
      <c r="C11" s="10">
        <v>5649373.510000001</v>
      </c>
      <c r="D11" s="10">
        <v>3113843.2</v>
      </c>
      <c r="E11" s="10">
        <v>1772517.3452941175</v>
      </c>
      <c r="F11" s="10">
        <v>0</v>
      </c>
      <c r="G11" s="10">
        <v>206015</v>
      </c>
      <c r="H11" s="10"/>
      <c r="I11" s="10"/>
      <c r="J11" s="11">
        <f t="shared" si="0"/>
        <v>37661131.75529412</v>
      </c>
      <c r="K11" s="10">
        <v>3199308.89</v>
      </c>
      <c r="L11" s="10">
        <v>376531.01</v>
      </c>
      <c r="M11" s="10"/>
      <c r="N11" s="11">
        <f t="shared" si="1"/>
        <v>3575839.9000000004</v>
      </c>
      <c r="O11" s="11">
        <f t="shared" si="2"/>
        <v>41236971.65529412</v>
      </c>
    </row>
    <row r="12" spans="1:15" ht="21">
      <c r="A12" s="12" t="s">
        <v>214</v>
      </c>
      <c r="B12" s="10">
        <v>98450</v>
      </c>
      <c r="C12" s="10">
        <v>687065.84</v>
      </c>
      <c r="D12" s="10">
        <v>338831</v>
      </c>
      <c r="E12" s="10">
        <v>1282074.0952941175</v>
      </c>
      <c r="F12" s="10">
        <v>0</v>
      </c>
      <c r="G12" s="10">
        <v>311070.49</v>
      </c>
      <c r="H12" s="10"/>
      <c r="I12" s="10"/>
      <c r="J12" s="11">
        <f t="shared" si="0"/>
        <v>2717491.425294117</v>
      </c>
      <c r="K12" s="10">
        <v>996707.5</v>
      </c>
      <c r="L12" s="10">
        <v>41429.22</v>
      </c>
      <c r="M12" s="10"/>
      <c r="N12" s="11">
        <f t="shared" si="1"/>
        <v>1038136.72</v>
      </c>
      <c r="O12" s="11">
        <f t="shared" si="2"/>
        <v>3755628.145294117</v>
      </c>
    </row>
    <row r="13" spans="1:16" ht="21">
      <c r="A13" s="12" t="s">
        <v>203</v>
      </c>
      <c r="B13" s="10">
        <f aca="true" t="shared" si="3" ref="B13:I13">SUM(B14:B23)</f>
        <v>99541979.82</v>
      </c>
      <c r="C13" s="10">
        <f>SUM(C14:C23)</f>
        <v>28323488.849999998</v>
      </c>
      <c r="D13" s="10">
        <f t="shared" si="3"/>
        <v>32513939.820000004</v>
      </c>
      <c r="E13" s="10">
        <f>SUM(E14:E23)</f>
        <v>13877526.702941177</v>
      </c>
      <c r="F13" s="10">
        <f>SUM(F14:F23)</f>
        <v>89600</v>
      </c>
      <c r="G13" s="10">
        <f t="shared" si="3"/>
        <v>2770325</v>
      </c>
      <c r="H13" s="10">
        <f t="shared" si="3"/>
        <v>0</v>
      </c>
      <c r="I13" s="10">
        <f t="shared" si="3"/>
        <v>0</v>
      </c>
      <c r="J13" s="11">
        <f>SUM(B13:I13)</f>
        <v>177116860.19294116</v>
      </c>
      <c r="K13" s="10">
        <f>SUM(K14:K23)</f>
        <v>26488599.89</v>
      </c>
      <c r="L13" s="10">
        <f>SUM(L14:L23)</f>
        <v>2058981.18</v>
      </c>
      <c r="M13" s="10">
        <f>SUM(M14:M23)</f>
        <v>0</v>
      </c>
      <c r="N13" s="11">
        <f>SUM(K13:M13)</f>
        <v>28547581.07</v>
      </c>
      <c r="O13" s="11">
        <f>+J13+N13</f>
        <v>205664441.26294115</v>
      </c>
      <c r="P13" s="16"/>
    </row>
    <row r="14" spans="1:15" s="241" customFormat="1" ht="21">
      <c r="A14" s="238" t="s">
        <v>204</v>
      </c>
      <c r="B14" s="239">
        <v>12533777.59</v>
      </c>
      <c r="C14" s="239">
        <v>3372089.27</v>
      </c>
      <c r="D14" s="239">
        <v>4437981.99</v>
      </c>
      <c r="E14" s="239">
        <v>1499357.0952941175</v>
      </c>
      <c r="F14" s="239">
        <v>0</v>
      </c>
      <c r="G14" s="239">
        <v>668449</v>
      </c>
      <c r="H14" s="239"/>
      <c r="I14" s="239"/>
      <c r="J14" s="239">
        <v>22511654.94529412</v>
      </c>
      <c r="K14" s="239">
        <v>2835708.17</v>
      </c>
      <c r="L14" s="239">
        <v>234483.87</v>
      </c>
      <c r="M14" s="239"/>
      <c r="N14" s="240">
        <f>SUM(K14:M14)</f>
        <v>3070192.04</v>
      </c>
      <c r="O14" s="240">
        <f>+J14+N14</f>
        <v>25581846.98529412</v>
      </c>
    </row>
    <row r="15" spans="1:15" s="241" customFormat="1" ht="21">
      <c r="A15" s="238" t="s">
        <v>205</v>
      </c>
      <c r="B15" s="239">
        <v>11417163.51</v>
      </c>
      <c r="C15" s="239">
        <v>4394166.98</v>
      </c>
      <c r="D15" s="239">
        <v>3230754.13</v>
      </c>
      <c r="E15" s="239">
        <v>1417869.3452941175</v>
      </c>
      <c r="F15" s="239">
        <v>0</v>
      </c>
      <c r="G15" s="239">
        <v>0</v>
      </c>
      <c r="H15" s="239"/>
      <c r="I15" s="239"/>
      <c r="J15" s="239">
        <v>20459953.96529412</v>
      </c>
      <c r="K15" s="239">
        <v>3023525.48</v>
      </c>
      <c r="L15" s="239">
        <v>221865.86</v>
      </c>
      <c r="M15" s="239"/>
      <c r="N15" s="240">
        <f aca="true" t="shared" si="4" ref="N15:N22">SUM(K15:M15)</f>
        <v>3245391.34</v>
      </c>
      <c r="O15" s="240">
        <f aca="true" t="shared" si="5" ref="O15:O22">+J15+N15</f>
        <v>23705345.30529412</v>
      </c>
    </row>
    <row r="16" spans="1:15" s="241" customFormat="1" ht="21">
      <c r="A16" s="238" t="s">
        <v>206</v>
      </c>
      <c r="B16" s="239">
        <v>9959026.15</v>
      </c>
      <c r="C16" s="239">
        <v>2922626.2</v>
      </c>
      <c r="D16" s="239">
        <v>3462323.7</v>
      </c>
      <c r="E16" s="239">
        <v>1315241.8452941175</v>
      </c>
      <c r="F16" s="239">
        <v>0</v>
      </c>
      <c r="G16" s="239">
        <v>189464</v>
      </c>
      <c r="H16" s="239"/>
      <c r="I16" s="239"/>
      <c r="J16" s="239">
        <v>17848681.89529412</v>
      </c>
      <c r="K16" s="239">
        <v>2977435.68</v>
      </c>
      <c r="L16" s="239">
        <v>199348.93</v>
      </c>
      <c r="M16" s="239"/>
      <c r="N16" s="240">
        <f t="shared" si="4"/>
        <v>3176784.6100000003</v>
      </c>
      <c r="O16" s="240">
        <f t="shared" si="5"/>
        <v>21025466.505294118</v>
      </c>
    </row>
    <row r="17" spans="1:15" s="241" customFormat="1" ht="21">
      <c r="A17" s="238" t="s">
        <v>207</v>
      </c>
      <c r="B17" s="239">
        <v>9896462.86</v>
      </c>
      <c r="C17" s="239">
        <v>2120060.6</v>
      </c>
      <c r="D17" s="239">
        <v>3594872</v>
      </c>
      <c r="E17" s="239">
        <v>1319021.8452941175</v>
      </c>
      <c r="F17" s="239">
        <v>0</v>
      </c>
      <c r="G17" s="239">
        <v>104894</v>
      </c>
      <c r="H17" s="239"/>
      <c r="I17" s="239"/>
      <c r="J17" s="239">
        <v>17035311.305294115</v>
      </c>
      <c r="K17" s="239">
        <v>2587901.45</v>
      </c>
      <c r="L17" s="239">
        <v>257984.79</v>
      </c>
      <c r="M17" s="239"/>
      <c r="N17" s="240">
        <f t="shared" si="4"/>
        <v>2845886.24</v>
      </c>
      <c r="O17" s="240">
        <f t="shared" si="5"/>
        <v>19881197.545294113</v>
      </c>
    </row>
    <row r="18" spans="1:15" s="241" customFormat="1" ht="21">
      <c r="A18" s="238" t="s">
        <v>208</v>
      </c>
      <c r="B18" s="239">
        <v>9911822.02</v>
      </c>
      <c r="C18" s="239">
        <v>1917172.12</v>
      </c>
      <c r="D18" s="239">
        <v>4693166.6</v>
      </c>
      <c r="E18" s="239">
        <v>1357610.8452941175</v>
      </c>
      <c r="F18" s="239">
        <v>0</v>
      </c>
      <c r="G18" s="239">
        <v>238197</v>
      </c>
      <c r="H18" s="239"/>
      <c r="I18" s="239"/>
      <c r="J18" s="239">
        <v>18117968.585294116</v>
      </c>
      <c r="K18" s="239">
        <v>2841068.69</v>
      </c>
      <c r="L18" s="239">
        <v>158962.98</v>
      </c>
      <c r="M18" s="239"/>
      <c r="N18" s="240">
        <f t="shared" si="4"/>
        <v>3000031.67</v>
      </c>
      <c r="O18" s="240">
        <f t="shared" si="5"/>
        <v>21118000.255294114</v>
      </c>
    </row>
    <row r="19" spans="1:17" s="241" customFormat="1" ht="21">
      <c r="A19" s="238" t="s">
        <v>209</v>
      </c>
      <c r="B19" s="239">
        <v>10739557.91</v>
      </c>
      <c r="C19" s="239">
        <v>3056598.51</v>
      </c>
      <c r="D19" s="239">
        <v>2541095.6</v>
      </c>
      <c r="E19" s="239">
        <v>1478668.8452941175</v>
      </c>
      <c r="F19" s="239">
        <v>0</v>
      </c>
      <c r="G19" s="239">
        <v>896562</v>
      </c>
      <c r="H19" s="239"/>
      <c r="I19" s="239"/>
      <c r="J19" s="239">
        <v>18712482.865294117</v>
      </c>
      <c r="K19" s="239">
        <v>3016662.83</v>
      </c>
      <c r="L19" s="239">
        <v>214610.28</v>
      </c>
      <c r="M19" s="239"/>
      <c r="N19" s="240">
        <f t="shared" si="4"/>
        <v>3231273.11</v>
      </c>
      <c r="O19" s="240">
        <f t="shared" si="5"/>
        <v>21943755.975294117</v>
      </c>
      <c r="Q19" s="247"/>
    </row>
    <row r="20" spans="1:15" s="241" customFormat="1" ht="21">
      <c r="A20" s="238" t="s">
        <v>210</v>
      </c>
      <c r="B20" s="239">
        <v>13508106.06</v>
      </c>
      <c r="C20" s="239">
        <v>2808708.94</v>
      </c>
      <c r="D20" s="239">
        <v>2742287</v>
      </c>
      <c r="E20" s="239">
        <v>1360326.8452941175</v>
      </c>
      <c r="F20" s="239">
        <v>0</v>
      </c>
      <c r="G20" s="239">
        <v>70740</v>
      </c>
      <c r="H20" s="239"/>
      <c r="I20" s="239"/>
      <c r="J20" s="239">
        <v>20490168.845294118</v>
      </c>
      <c r="K20" s="239">
        <v>3101423.99</v>
      </c>
      <c r="L20" s="239">
        <v>214224.73</v>
      </c>
      <c r="M20" s="239"/>
      <c r="N20" s="240">
        <f t="shared" si="4"/>
        <v>3315648.72</v>
      </c>
      <c r="O20" s="240">
        <f t="shared" si="5"/>
        <v>23805817.565294117</v>
      </c>
    </row>
    <row r="21" spans="1:15" s="241" customFormat="1" ht="21">
      <c r="A21" s="238" t="s">
        <v>211</v>
      </c>
      <c r="B21" s="239">
        <v>10314752.56</v>
      </c>
      <c r="C21" s="239">
        <v>2403691.67</v>
      </c>
      <c r="D21" s="239">
        <v>3485797.8</v>
      </c>
      <c r="E21" s="239">
        <v>1400561.8452941175</v>
      </c>
      <c r="F21" s="239">
        <v>0</v>
      </c>
      <c r="G21" s="239">
        <v>116618</v>
      </c>
      <c r="H21" s="239"/>
      <c r="I21" s="239"/>
      <c r="J21" s="239">
        <v>17721421.87529412</v>
      </c>
      <c r="K21" s="239">
        <v>2807102.39</v>
      </c>
      <c r="L21" s="239">
        <v>214131.37</v>
      </c>
      <c r="M21" s="239"/>
      <c r="N21" s="240">
        <f t="shared" si="4"/>
        <v>3021233.7600000002</v>
      </c>
      <c r="O21" s="240">
        <f t="shared" si="5"/>
        <v>20742655.63529412</v>
      </c>
    </row>
    <row r="22" spans="1:15" s="241" customFormat="1" ht="21">
      <c r="A22" s="238" t="s">
        <v>212</v>
      </c>
      <c r="B22" s="239">
        <v>10561561.16</v>
      </c>
      <c r="C22" s="239">
        <v>2755975.66</v>
      </c>
      <c r="D22" s="239">
        <v>2466227</v>
      </c>
      <c r="E22" s="239">
        <v>1420552.3452941175</v>
      </c>
      <c r="F22" s="239">
        <v>89600</v>
      </c>
      <c r="G22" s="239">
        <v>237257</v>
      </c>
      <c r="H22" s="239"/>
      <c r="I22" s="239"/>
      <c r="J22" s="239">
        <v>17531173.16529412</v>
      </c>
      <c r="K22" s="239">
        <v>2902841.59</v>
      </c>
      <c r="L22" s="239">
        <v>172849.19</v>
      </c>
      <c r="M22" s="239"/>
      <c r="N22" s="240">
        <f t="shared" si="4"/>
        <v>3075690.78</v>
      </c>
      <c r="O22" s="240">
        <f t="shared" si="5"/>
        <v>20606863.94529412</v>
      </c>
    </row>
    <row r="23" spans="1:15" s="241" customFormat="1" ht="21">
      <c r="A23" s="238" t="s">
        <v>213</v>
      </c>
      <c r="B23" s="239">
        <v>699750</v>
      </c>
      <c r="C23" s="239">
        <v>2572398.9</v>
      </c>
      <c r="D23" s="239">
        <v>1859434</v>
      </c>
      <c r="E23" s="239">
        <v>1308315.8452941175</v>
      </c>
      <c r="F23" s="239">
        <v>0</v>
      </c>
      <c r="G23" s="239">
        <v>248144</v>
      </c>
      <c r="H23" s="239"/>
      <c r="I23" s="239"/>
      <c r="J23" s="239">
        <v>6688042.745294118</v>
      </c>
      <c r="K23" s="239">
        <v>394929.62</v>
      </c>
      <c r="L23" s="239">
        <v>170519.18</v>
      </c>
      <c r="M23" s="239"/>
      <c r="N23" s="240">
        <f>SUM(K23:M23)</f>
        <v>565448.8</v>
      </c>
      <c r="O23" s="240">
        <f>+J23+N23</f>
        <v>7253491.545294118</v>
      </c>
    </row>
    <row r="24" spans="1:15" ht="21">
      <c r="A24" s="9" t="s">
        <v>93</v>
      </c>
      <c r="B24" s="10"/>
      <c r="C24" s="10"/>
      <c r="D24" s="10"/>
      <c r="E24" s="10"/>
      <c r="F24" s="10"/>
      <c r="G24" s="10"/>
      <c r="H24" s="10"/>
      <c r="I24" s="10"/>
      <c r="J24" s="11"/>
      <c r="K24" s="10"/>
      <c r="L24" s="10"/>
      <c r="M24" s="10"/>
      <c r="N24" s="11"/>
      <c r="O24" s="11"/>
    </row>
    <row r="25" spans="1:15" ht="21">
      <c r="A25" s="12" t="s">
        <v>110</v>
      </c>
      <c r="B25" s="10">
        <v>40203368.769999996</v>
      </c>
      <c r="C25" s="10">
        <v>23399336.839999996</v>
      </c>
      <c r="D25" s="10">
        <v>2644634.91</v>
      </c>
      <c r="E25" s="10">
        <v>2238844.8452941175</v>
      </c>
      <c r="F25" s="10">
        <v>4400</v>
      </c>
      <c r="G25" s="10">
        <v>2463985.86</v>
      </c>
      <c r="H25" s="10"/>
      <c r="I25" s="10"/>
      <c r="J25" s="11">
        <v>70954571.22529411</v>
      </c>
      <c r="K25" s="10">
        <v>8900439.169999998</v>
      </c>
      <c r="L25" s="10">
        <v>1867505.74</v>
      </c>
      <c r="M25" s="10"/>
      <c r="N25" s="11">
        <f>SUM(K25:M25)</f>
        <v>10767944.909999998</v>
      </c>
      <c r="O25" s="11">
        <f>+J25+N25</f>
        <v>81722516.13529411</v>
      </c>
    </row>
    <row r="26" spans="1:18" ht="21.75" thickBot="1">
      <c r="A26" s="13" t="s">
        <v>87</v>
      </c>
      <c r="B26" s="14">
        <f aca="true" t="shared" si="6" ref="B26:O26">+B7+B8+B10+B11+B13+B25+B9+B12</f>
        <v>290058793.61999995</v>
      </c>
      <c r="C26" s="14">
        <f t="shared" si="6"/>
        <v>112548469.38</v>
      </c>
      <c r="D26" s="14">
        <f t="shared" si="6"/>
        <v>48602354.11000001</v>
      </c>
      <c r="E26" s="14">
        <f t="shared" si="6"/>
        <v>26559563.37</v>
      </c>
      <c r="F26" s="14">
        <f t="shared" si="6"/>
        <v>7329265.69</v>
      </c>
      <c r="G26" s="14">
        <f t="shared" si="6"/>
        <v>9464031.35</v>
      </c>
      <c r="H26" s="14">
        <f t="shared" si="6"/>
        <v>664100</v>
      </c>
      <c r="I26" s="14">
        <f t="shared" si="6"/>
        <v>0</v>
      </c>
      <c r="J26" s="14">
        <f t="shared" si="6"/>
        <v>495226577.5199999</v>
      </c>
      <c r="K26" s="14">
        <f t="shared" si="6"/>
        <v>58170079.730000004</v>
      </c>
      <c r="L26" s="14">
        <f t="shared" si="6"/>
        <v>9578185.100000001</v>
      </c>
      <c r="M26" s="14">
        <f t="shared" si="6"/>
        <v>0</v>
      </c>
      <c r="N26" s="14">
        <f t="shared" si="6"/>
        <v>67748264.83</v>
      </c>
      <c r="O26" s="251">
        <f t="shared" si="6"/>
        <v>562974842.3499999</v>
      </c>
      <c r="P26" s="15"/>
      <c r="Q26" s="16"/>
      <c r="R26" s="242"/>
    </row>
    <row r="27" spans="1:12" ht="21.75" thickTop="1">
      <c r="A27" s="2" t="s">
        <v>216</v>
      </c>
      <c r="D27" s="2">
        <v>510301</v>
      </c>
      <c r="F27" s="2" t="s">
        <v>217</v>
      </c>
      <c r="G27" s="2" t="s">
        <v>215</v>
      </c>
      <c r="K27" s="2">
        <v>510501</v>
      </c>
      <c r="L27" s="2">
        <v>510402</v>
      </c>
    </row>
    <row r="28" spans="1:11" ht="21">
      <c r="A28" s="3" t="s">
        <v>75</v>
      </c>
      <c r="K28" s="242"/>
    </row>
    <row r="29" ht="21"/>
    <row r="30" spans="2:15" ht="21">
      <c r="B30" s="16">
        <f>+'ตารางที่ 1 '!E4-'ตารางที่ 2'!B26</f>
        <v>0</v>
      </c>
      <c r="C30" s="16">
        <f>+'ตารางที่ 1 '!E6-'ตารางที่ 2'!C26</f>
        <v>664100.0000000149</v>
      </c>
      <c r="D30" s="244">
        <f>+'ตารางที่ 1 '!E7-'ตารางที่ 2'!D26</f>
        <v>0</v>
      </c>
      <c r="E30" s="244">
        <f>+'ตารางที่ 1 '!E5-'ตารางที่ 2'!E26</f>
        <v>0</v>
      </c>
      <c r="F30" s="244">
        <f>+'ตารางที่ 1 '!E9-'ตารางที่ 2'!F26</f>
        <v>0</v>
      </c>
      <c r="G30" s="244">
        <f>+'ตารางที่ 1 '!E8-'ตารางที่ 2'!G26</f>
        <v>0</v>
      </c>
      <c r="H30" s="244"/>
      <c r="I30" s="244"/>
      <c r="J30" s="244"/>
      <c r="K30" s="244">
        <f>+'ตารางที่ 1 '!E12-'ตารางที่ 2'!K26</f>
        <v>0</v>
      </c>
      <c r="L30" s="244">
        <f>+'ตารางที่ 1 '!E11-'ตารางที่ 2'!L26</f>
        <v>0</v>
      </c>
      <c r="M30" s="244"/>
      <c r="N30" s="245"/>
      <c r="O30" s="243">
        <f>+'ตารางที่ 1 '!E14-'ตารางที่ 2'!O26</f>
        <v>0</v>
      </c>
    </row>
    <row r="31" spans="3:17" ht="21">
      <c r="C31" s="16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6"/>
    </row>
  </sheetData>
  <sheetProtection/>
  <mergeCells count="3">
    <mergeCell ref="B3:J3"/>
    <mergeCell ref="K3:N3"/>
    <mergeCell ref="A4:A5"/>
  </mergeCells>
  <printOptions/>
  <pageMargins left="0" right="0" top="0.7874015748031497" bottom="0.3937007874015748" header="0.5118110236220472" footer="0.5118110236220472"/>
  <pageSetup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2">
      <pane xSplit="2" ySplit="2" topLeftCell="C4" activePane="bottomRight" state="frozen"/>
      <selection pane="topLeft"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ColWidth="9.00390625" defaultRowHeight="12.75"/>
  <cols>
    <col min="1" max="1" width="4.00390625" style="129" customWidth="1"/>
    <col min="2" max="2" width="44.421875" style="335" bestFit="1" customWidth="1"/>
    <col min="3" max="3" width="15.140625" style="223" bestFit="1" customWidth="1"/>
    <col min="4" max="4" width="12.8515625" style="223" customWidth="1"/>
    <col min="5" max="6" width="12.00390625" style="223" bestFit="1" customWidth="1"/>
    <col min="7" max="7" width="14.140625" style="223" customWidth="1"/>
    <col min="8" max="8" width="7.7109375" style="129" bestFit="1" customWidth="1"/>
    <col min="9" max="9" width="23.57421875" style="334" bestFit="1" customWidth="1"/>
    <col min="10" max="10" width="12.421875" style="129" customWidth="1"/>
    <col min="11" max="11" width="11.8515625" style="129" customWidth="1"/>
    <col min="12" max="16384" width="9.00390625" style="129" customWidth="1"/>
  </cols>
  <sheetData>
    <row r="1" spans="1:9" s="295" customFormat="1" ht="21">
      <c r="A1" s="291" t="s">
        <v>218</v>
      </c>
      <c r="B1" s="292"/>
      <c r="C1" s="293"/>
      <c r="D1" s="294"/>
      <c r="E1" s="294"/>
      <c r="F1" s="294"/>
      <c r="G1" s="294"/>
      <c r="I1" s="296"/>
    </row>
    <row r="2" spans="2:10" s="295" customFormat="1" ht="21">
      <c r="B2" s="297"/>
      <c r="C2" s="294"/>
      <c r="D2" s="294"/>
      <c r="E2" s="294"/>
      <c r="F2" s="294"/>
      <c r="G2" s="294"/>
      <c r="I2" s="296"/>
      <c r="J2" s="298" t="s">
        <v>143</v>
      </c>
    </row>
    <row r="3" spans="1:11" s="295" customFormat="1" ht="21">
      <c r="A3" s="634" t="s">
        <v>94</v>
      </c>
      <c r="B3" s="635"/>
      <c r="C3" s="299" t="s">
        <v>84</v>
      </c>
      <c r="D3" s="300" t="s">
        <v>85</v>
      </c>
      <c r="E3" s="299" t="s">
        <v>86</v>
      </c>
      <c r="F3" s="299" t="s">
        <v>95</v>
      </c>
      <c r="G3" s="299" t="s">
        <v>96</v>
      </c>
      <c r="H3" s="301" t="s">
        <v>98</v>
      </c>
      <c r="I3" s="302" t="s">
        <v>99</v>
      </c>
      <c r="J3" s="302" t="s">
        <v>106</v>
      </c>
      <c r="K3" s="301" t="s">
        <v>279</v>
      </c>
    </row>
    <row r="4" spans="1:11" ht="21">
      <c r="A4" s="303" t="s">
        <v>97</v>
      </c>
      <c r="B4" s="304"/>
      <c r="C4" s="74"/>
      <c r="D4" s="74"/>
      <c r="E4" s="74"/>
      <c r="F4" s="74"/>
      <c r="G4" s="74"/>
      <c r="H4" s="289"/>
      <c r="I4" s="305"/>
      <c r="J4" s="289"/>
      <c r="K4" s="289"/>
    </row>
    <row r="5" spans="1:11" s="210" customFormat="1" ht="21">
      <c r="A5" s="138" t="s">
        <v>111</v>
      </c>
      <c r="B5" s="306"/>
      <c r="C5" s="128">
        <v>44376983.54000001</v>
      </c>
      <c r="D5" s="128">
        <v>0</v>
      </c>
      <c r="E5" s="128">
        <v>4261349.96</v>
      </c>
      <c r="F5" s="128">
        <v>4585373.62</v>
      </c>
      <c r="G5" s="128">
        <v>53223707.12</v>
      </c>
      <c r="H5" s="307"/>
      <c r="I5" s="308"/>
      <c r="J5" s="309"/>
      <c r="K5" s="128">
        <f>SUM(K6:K12)</f>
        <v>100.00000000000001</v>
      </c>
    </row>
    <row r="6" spans="1:11" ht="21">
      <c r="A6" s="103">
        <v>800</v>
      </c>
      <c r="B6" s="126" t="s">
        <v>219</v>
      </c>
      <c r="C6" s="74">
        <v>8895206.99</v>
      </c>
      <c r="D6" s="74"/>
      <c r="E6" s="74">
        <v>861642.7</v>
      </c>
      <c r="F6" s="74">
        <v>919825.96</v>
      </c>
      <c r="G6" s="128">
        <v>10676675.649999999</v>
      </c>
      <c r="H6" s="48">
        <v>1</v>
      </c>
      <c r="I6" s="305" t="s">
        <v>2</v>
      </c>
      <c r="J6" s="309">
        <f aca="true" t="shared" si="0" ref="J6:J40">+G6/H6</f>
        <v>10676675.649999999</v>
      </c>
      <c r="K6" s="289">
        <v>20.06</v>
      </c>
    </row>
    <row r="7" spans="1:11" ht="21">
      <c r="A7" s="103">
        <v>801</v>
      </c>
      <c r="B7" s="126" t="s">
        <v>220</v>
      </c>
      <c r="C7" s="74">
        <v>8935040.040000001</v>
      </c>
      <c r="D7" s="74"/>
      <c r="E7" s="74">
        <v>865584.16</v>
      </c>
      <c r="F7" s="74">
        <v>923952.78</v>
      </c>
      <c r="G7" s="128">
        <v>10724576.98</v>
      </c>
      <c r="H7" s="48">
        <v>4</v>
      </c>
      <c r="I7" s="305" t="s">
        <v>31</v>
      </c>
      <c r="J7" s="309">
        <f t="shared" si="0"/>
        <v>2681144.245</v>
      </c>
      <c r="K7" s="289">
        <v>20.15</v>
      </c>
    </row>
    <row r="8" spans="1:11" ht="21">
      <c r="A8" s="103">
        <v>802</v>
      </c>
      <c r="B8" s="126" t="s">
        <v>221</v>
      </c>
      <c r="C8" s="74">
        <v>8921762.350000001</v>
      </c>
      <c r="D8" s="74"/>
      <c r="E8" s="74">
        <v>864270.34</v>
      </c>
      <c r="F8" s="74">
        <v>922577.17</v>
      </c>
      <c r="G8" s="128">
        <v>10708609.860000001</v>
      </c>
      <c r="H8" s="48">
        <v>14</v>
      </c>
      <c r="I8" s="305" t="s">
        <v>2</v>
      </c>
      <c r="J8" s="309">
        <f t="shared" si="0"/>
        <v>764900.7042857144</v>
      </c>
      <c r="K8" s="289">
        <v>20.12</v>
      </c>
    </row>
    <row r="9" spans="1:11" ht="21">
      <c r="A9" s="103">
        <v>803</v>
      </c>
      <c r="B9" s="126" t="s">
        <v>222</v>
      </c>
      <c r="C9" s="74">
        <v>5566934.359999999</v>
      </c>
      <c r="D9" s="74"/>
      <c r="E9" s="74">
        <v>532312.66</v>
      </c>
      <c r="F9" s="74">
        <v>575005.85</v>
      </c>
      <c r="G9" s="128">
        <v>6674252.869999999</v>
      </c>
      <c r="H9" s="48">
        <v>23</v>
      </c>
      <c r="I9" s="305" t="s">
        <v>32</v>
      </c>
      <c r="J9" s="309">
        <f t="shared" si="0"/>
        <v>290184.9073913043</v>
      </c>
      <c r="K9" s="289">
        <v>12.54</v>
      </c>
    </row>
    <row r="10" spans="1:11" ht="21">
      <c r="A10" s="103">
        <v>804</v>
      </c>
      <c r="B10" s="126" t="s">
        <v>223</v>
      </c>
      <c r="C10" s="74">
        <v>1530518.62</v>
      </c>
      <c r="D10" s="74"/>
      <c r="E10" s="74">
        <v>132912.4</v>
      </c>
      <c r="F10" s="74">
        <v>156819.78</v>
      </c>
      <c r="G10" s="128">
        <v>1820250.8</v>
      </c>
      <c r="H10" s="48">
        <v>8</v>
      </c>
      <c r="I10" s="305" t="s">
        <v>31</v>
      </c>
      <c r="J10" s="309">
        <f t="shared" si="0"/>
        <v>227531.35</v>
      </c>
      <c r="K10" s="289">
        <v>3.42</v>
      </c>
    </row>
    <row r="11" spans="1:11" ht="21">
      <c r="A11" s="103">
        <v>805</v>
      </c>
      <c r="B11" s="126" t="s">
        <v>224</v>
      </c>
      <c r="C11" s="74">
        <v>2247513.52</v>
      </c>
      <c r="D11" s="74"/>
      <c r="E11" s="74">
        <v>203858.5</v>
      </c>
      <c r="F11" s="74">
        <v>231102.83</v>
      </c>
      <c r="G11" s="128">
        <v>2682474.85</v>
      </c>
      <c r="H11" s="48">
        <v>12</v>
      </c>
      <c r="I11" s="305" t="s">
        <v>31</v>
      </c>
      <c r="J11" s="309">
        <f t="shared" si="0"/>
        <v>223539.57083333333</v>
      </c>
      <c r="K11" s="289">
        <v>5.04</v>
      </c>
    </row>
    <row r="12" spans="1:11" ht="21.75" thickBot="1">
      <c r="A12" s="130">
        <v>806</v>
      </c>
      <c r="B12" s="127" t="s">
        <v>1</v>
      </c>
      <c r="C12" s="131">
        <v>8280007.66</v>
      </c>
      <c r="D12" s="131"/>
      <c r="E12" s="131">
        <v>800769.2</v>
      </c>
      <c r="F12" s="131">
        <v>856089.25</v>
      </c>
      <c r="G12" s="132">
        <v>9936866.11</v>
      </c>
      <c r="H12" s="87">
        <v>33</v>
      </c>
      <c r="I12" s="310" t="s">
        <v>31</v>
      </c>
      <c r="J12" s="311">
        <f>+G12/H12</f>
        <v>301117.15484848485</v>
      </c>
      <c r="K12" s="290">
        <v>18.67</v>
      </c>
    </row>
    <row r="13" spans="1:11" s="210" customFormat="1" ht="21">
      <c r="A13" s="312" t="s">
        <v>112</v>
      </c>
      <c r="B13" s="313"/>
      <c r="C13" s="314">
        <v>11471754.719999999</v>
      </c>
      <c r="D13" s="314">
        <v>0</v>
      </c>
      <c r="E13" s="314">
        <v>1802395.63</v>
      </c>
      <c r="F13" s="314">
        <v>2488933.31</v>
      </c>
      <c r="G13" s="314">
        <v>15763083.66</v>
      </c>
      <c r="H13" s="315"/>
      <c r="I13" s="316"/>
      <c r="J13" s="317"/>
      <c r="K13" s="218">
        <f>SUM(K14:K16)</f>
        <v>100</v>
      </c>
    </row>
    <row r="14" spans="1:11" ht="21">
      <c r="A14" s="103">
        <v>500</v>
      </c>
      <c r="B14" s="126" t="s">
        <v>225</v>
      </c>
      <c r="C14" s="74">
        <v>3275321.54</v>
      </c>
      <c r="D14" s="74"/>
      <c r="E14" s="74">
        <v>511793.56</v>
      </c>
      <c r="F14" s="74">
        <v>710092.68</v>
      </c>
      <c r="G14" s="128">
        <v>4497207.78</v>
      </c>
      <c r="H14" s="48">
        <v>1</v>
      </c>
      <c r="I14" s="305" t="s">
        <v>2</v>
      </c>
      <c r="J14" s="309">
        <f>+G14/H14</f>
        <v>4497207.78</v>
      </c>
      <c r="K14" s="74">
        <v>28.53</v>
      </c>
    </row>
    <row r="15" spans="1:11" ht="21">
      <c r="A15" s="103">
        <v>501</v>
      </c>
      <c r="B15" s="126" t="s">
        <v>226</v>
      </c>
      <c r="C15" s="74">
        <v>2953244.64</v>
      </c>
      <c r="D15" s="74"/>
      <c r="E15" s="74">
        <v>459539.42</v>
      </c>
      <c r="F15" s="74">
        <v>639904.75</v>
      </c>
      <c r="G15" s="128">
        <v>4052688.81</v>
      </c>
      <c r="H15" s="48">
        <v>1</v>
      </c>
      <c r="I15" s="305" t="s">
        <v>2</v>
      </c>
      <c r="J15" s="309">
        <f>+G15/H15</f>
        <v>4052688.81</v>
      </c>
      <c r="K15" s="74">
        <v>25.71</v>
      </c>
    </row>
    <row r="16" spans="1:11" ht="21.75" thickBot="1">
      <c r="A16" s="130">
        <v>502</v>
      </c>
      <c r="B16" s="127" t="s">
        <v>227</v>
      </c>
      <c r="C16" s="131">
        <v>5243188.54</v>
      </c>
      <c r="D16" s="131"/>
      <c r="E16" s="131">
        <v>831062.65</v>
      </c>
      <c r="F16" s="131">
        <v>1138935.88</v>
      </c>
      <c r="G16" s="132">
        <v>7213187.07</v>
      </c>
      <c r="H16" s="87">
        <v>1</v>
      </c>
      <c r="I16" s="310" t="s">
        <v>2</v>
      </c>
      <c r="J16" s="311">
        <f>+G16/H16</f>
        <v>7213187.07</v>
      </c>
      <c r="K16" s="131">
        <v>45.76</v>
      </c>
    </row>
    <row r="17" spans="1:11" s="210" customFormat="1" ht="21">
      <c r="A17" s="216" t="s">
        <v>113</v>
      </c>
      <c r="B17" s="225"/>
      <c r="C17" s="218">
        <v>54599191.25000001</v>
      </c>
      <c r="D17" s="218">
        <v>0</v>
      </c>
      <c r="E17" s="218">
        <v>2889806.55</v>
      </c>
      <c r="F17" s="218">
        <v>3754248.87</v>
      </c>
      <c r="G17" s="218">
        <v>61243246.67</v>
      </c>
      <c r="H17" s="318"/>
      <c r="I17" s="319"/>
      <c r="J17" s="320"/>
      <c r="K17" s="321">
        <f>SUM(K18:K27)</f>
        <v>100.00000000000001</v>
      </c>
    </row>
    <row r="18" spans="1:11" ht="21">
      <c r="A18" s="103">
        <v>901</v>
      </c>
      <c r="B18" s="126" t="s">
        <v>37</v>
      </c>
      <c r="C18" s="74">
        <v>11681332.59</v>
      </c>
      <c r="D18" s="74"/>
      <c r="E18" s="74">
        <v>638559.61</v>
      </c>
      <c r="F18" s="74">
        <v>804535.53</v>
      </c>
      <c r="G18" s="128">
        <v>13124427.729999999</v>
      </c>
      <c r="H18" s="48">
        <v>10</v>
      </c>
      <c r="I18" s="305" t="s">
        <v>9</v>
      </c>
      <c r="J18" s="309">
        <f t="shared" si="0"/>
        <v>1312442.7729999998</v>
      </c>
      <c r="K18" s="74">
        <v>21.43</v>
      </c>
    </row>
    <row r="19" spans="1:11" ht="21">
      <c r="A19" s="224">
        <v>902</v>
      </c>
      <c r="B19" s="126" t="s">
        <v>42</v>
      </c>
      <c r="C19" s="74">
        <v>3647381.34</v>
      </c>
      <c r="D19" s="74"/>
      <c r="E19" s="74">
        <v>187134.82</v>
      </c>
      <c r="F19" s="74">
        <v>250408.4</v>
      </c>
      <c r="G19" s="128">
        <v>4084924.56</v>
      </c>
      <c r="H19" s="48">
        <v>2</v>
      </c>
      <c r="I19" s="305" t="s">
        <v>2</v>
      </c>
      <c r="J19" s="309">
        <f t="shared" si="0"/>
        <v>2042462.28</v>
      </c>
      <c r="K19" s="74">
        <v>6.67</v>
      </c>
    </row>
    <row r="20" spans="1:11" ht="21">
      <c r="A20" s="224">
        <v>903</v>
      </c>
      <c r="B20" s="126" t="s">
        <v>38</v>
      </c>
      <c r="C20" s="74">
        <v>4681562.06</v>
      </c>
      <c r="D20" s="74"/>
      <c r="E20" s="74">
        <v>245245.05</v>
      </c>
      <c r="F20" s="74">
        <v>321739.13</v>
      </c>
      <c r="G20" s="128">
        <v>5248546.24</v>
      </c>
      <c r="H20" s="48">
        <v>4</v>
      </c>
      <c r="I20" s="305" t="s">
        <v>9</v>
      </c>
      <c r="J20" s="309">
        <f t="shared" si="0"/>
        <v>1312136.56</v>
      </c>
      <c r="K20" s="74">
        <v>8.57</v>
      </c>
    </row>
    <row r="21" spans="1:11" ht="21">
      <c r="A21" s="224">
        <v>904</v>
      </c>
      <c r="B21" s="126" t="s">
        <v>43</v>
      </c>
      <c r="C21" s="74">
        <v>7272456.91</v>
      </c>
      <c r="D21" s="74"/>
      <c r="E21" s="74">
        <v>390826.49</v>
      </c>
      <c r="F21" s="74">
        <v>500441.37</v>
      </c>
      <c r="G21" s="128">
        <v>8163724.7700000005</v>
      </c>
      <c r="H21" s="48">
        <v>4</v>
      </c>
      <c r="I21" s="305" t="s">
        <v>2</v>
      </c>
      <c r="J21" s="309">
        <f t="shared" si="0"/>
        <v>2040931.1925000001</v>
      </c>
      <c r="K21" s="74">
        <v>13.33</v>
      </c>
    </row>
    <row r="22" spans="1:11" ht="21">
      <c r="A22" s="224">
        <v>905</v>
      </c>
      <c r="B22" s="126" t="s">
        <v>39</v>
      </c>
      <c r="C22" s="74">
        <v>8181447.33</v>
      </c>
      <c r="D22" s="74"/>
      <c r="E22" s="74">
        <v>441902.33</v>
      </c>
      <c r="F22" s="74">
        <v>563137.33</v>
      </c>
      <c r="G22" s="128">
        <v>9186486.99</v>
      </c>
      <c r="H22" s="48">
        <v>7</v>
      </c>
      <c r="I22" s="305" t="s">
        <v>9</v>
      </c>
      <c r="J22" s="309">
        <f t="shared" si="0"/>
        <v>1312355.2842857144</v>
      </c>
      <c r="K22" s="74">
        <v>15</v>
      </c>
    </row>
    <row r="23" spans="1:11" ht="21">
      <c r="A23" s="224">
        <v>906</v>
      </c>
      <c r="B23" s="126" t="s">
        <v>44</v>
      </c>
      <c r="C23" s="74">
        <v>3647381.34</v>
      </c>
      <c r="D23" s="74"/>
      <c r="E23" s="74">
        <v>187134.82</v>
      </c>
      <c r="F23" s="74">
        <v>250408.4</v>
      </c>
      <c r="G23" s="128">
        <v>4084924.56</v>
      </c>
      <c r="H23" s="48">
        <v>2</v>
      </c>
      <c r="I23" s="305" t="s">
        <v>2</v>
      </c>
      <c r="J23" s="309">
        <f t="shared" si="0"/>
        <v>2042462.28</v>
      </c>
      <c r="K23" s="74">
        <v>6.67</v>
      </c>
    </row>
    <row r="24" spans="1:11" ht="21">
      <c r="A24" s="224">
        <v>907</v>
      </c>
      <c r="B24" s="126" t="s">
        <v>40</v>
      </c>
      <c r="C24" s="74">
        <v>2351933.92</v>
      </c>
      <c r="D24" s="74"/>
      <c r="E24" s="74">
        <v>114344.1</v>
      </c>
      <c r="F24" s="74">
        <v>161057.28</v>
      </c>
      <c r="G24" s="128">
        <v>2627335.3</v>
      </c>
      <c r="H24" s="48">
        <v>2</v>
      </c>
      <c r="I24" s="305" t="s">
        <v>9</v>
      </c>
      <c r="J24" s="309">
        <f t="shared" si="0"/>
        <v>1313667.65</v>
      </c>
      <c r="K24" s="74">
        <v>4.29</v>
      </c>
    </row>
    <row r="25" spans="1:11" ht="21">
      <c r="A25" s="224">
        <v>908</v>
      </c>
      <c r="B25" s="126" t="s">
        <v>45</v>
      </c>
      <c r="C25" s="74">
        <v>3647381.34</v>
      </c>
      <c r="D25" s="74"/>
      <c r="E25" s="74">
        <v>187134.82</v>
      </c>
      <c r="F25" s="74">
        <v>250408.4</v>
      </c>
      <c r="G25" s="128">
        <v>4084924.56</v>
      </c>
      <c r="H25" s="48">
        <v>2</v>
      </c>
      <c r="I25" s="305" t="s">
        <v>2</v>
      </c>
      <c r="J25" s="309">
        <f t="shared" si="0"/>
        <v>2042462.28</v>
      </c>
      <c r="K25" s="74">
        <v>6.67</v>
      </c>
    </row>
    <row r="26" spans="1:11" ht="21">
      <c r="A26" s="103">
        <v>909</v>
      </c>
      <c r="B26" s="126" t="s">
        <v>41</v>
      </c>
      <c r="C26" s="74">
        <v>5840933.08</v>
      </c>
      <c r="D26" s="74"/>
      <c r="E26" s="74">
        <v>310389.69</v>
      </c>
      <c r="F26" s="74">
        <v>401704.63</v>
      </c>
      <c r="G26" s="128">
        <v>6553027.4</v>
      </c>
      <c r="H26" s="48">
        <v>5</v>
      </c>
      <c r="I26" s="305" t="s">
        <v>2</v>
      </c>
      <c r="J26" s="309">
        <f t="shared" si="0"/>
        <v>1310605.48</v>
      </c>
      <c r="K26" s="74">
        <v>10.7</v>
      </c>
    </row>
    <row r="27" spans="1:11" ht="24" customHeight="1" thickBot="1">
      <c r="A27" s="130">
        <v>910</v>
      </c>
      <c r="B27" s="127" t="s">
        <v>231</v>
      </c>
      <c r="C27" s="131">
        <v>3647381.34</v>
      </c>
      <c r="D27" s="131"/>
      <c r="E27" s="131">
        <v>187134.82</v>
      </c>
      <c r="F27" s="131">
        <v>250408.4</v>
      </c>
      <c r="G27" s="132">
        <v>4084924.56</v>
      </c>
      <c r="H27" s="87">
        <v>2</v>
      </c>
      <c r="I27" s="310" t="s">
        <v>2</v>
      </c>
      <c r="J27" s="311">
        <f t="shared" si="0"/>
        <v>2042462.28</v>
      </c>
      <c r="K27" s="131">
        <v>6.67</v>
      </c>
    </row>
    <row r="28" spans="1:11" s="210" customFormat="1" ht="24" customHeight="1">
      <c r="A28" s="216" t="s">
        <v>114</v>
      </c>
      <c r="B28" s="225"/>
      <c r="C28" s="218">
        <v>81227511.31</v>
      </c>
      <c r="D28" s="218">
        <v>0</v>
      </c>
      <c r="E28" s="218">
        <v>2610234.17</v>
      </c>
      <c r="F28" s="218">
        <v>7694917</v>
      </c>
      <c r="G28" s="218">
        <v>91532662.48</v>
      </c>
      <c r="H28" s="318"/>
      <c r="I28" s="319"/>
      <c r="J28" s="317"/>
      <c r="K28" s="218">
        <f>SUM(K29:K58)</f>
        <v>500</v>
      </c>
    </row>
    <row r="29" spans="1:11" ht="24" customHeight="1">
      <c r="A29" s="103">
        <v>700</v>
      </c>
      <c r="B29" s="126" t="s">
        <v>232</v>
      </c>
      <c r="C29" s="74">
        <v>28474455.77</v>
      </c>
      <c r="D29" s="74"/>
      <c r="E29" s="74">
        <v>946479.79</v>
      </c>
      <c r="F29" s="74">
        <v>2700354.8</v>
      </c>
      <c r="G29" s="128">
        <v>32121290.36</v>
      </c>
      <c r="H29" s="48">
        <v>50</v>
      </c>
      <c r="I29" s="305" t="s">
        <v>9</v>
      </c>
      <c r="J29" s="309">
        <f t="shared" si="0"/>
        <v>642425.8072</v>
      </c>
      <c r="K29" s="74">
        <v>30.85</v>
      </c>
    </row>
    <row r="30" spans="1:11" ht="24" customHeight="1">
      <c r="A30" s="103">
        <v>701</v>
      </c>
      <c r="B30" s="126" t="s">
        <v>233</v>
      </c>
      <c r="C30" s="74">
        <v>2387560.1</v>
      </c>
      <c r="D30" s="74"/>
      <c r="E30" s="74">
        <v>63389.82</v>
      </c>
      <c r="F30" s="74">
        <v>224956.62</v>
      </c>
      <c r="G30" s="128">
        <v>2675906.54</v>
      </c>
      <c r="H30" s="48">
        <v>10</v>
      </c>
      <c r="I30" s="305" t="s">
        <v>278</v>
      </c>
      <c r="J30" s="309">
        <f t="shared" si="0"/>
        <v>267590.654</v>
      </c>
      <c r="K30" s="74">
        <v>2.57</v>
      </c>
    </row>
    <row r="31" spans="1:11" ht="24" customHeight="1">
      <c r="A31" s="103">
        <v>702</v>
      </c>
      <c r="B31" s="126" t="s">
        <v>234</v>
      </c>
      <c r="C31" s="74">
        <v>1926334.93</v>
      </c>
      <c r="D31" s="74"/>
      <c r="E31" s="74">
        <v>47776.49</v>
      </c>
      <c r="F31" s="74">
        <v>181190.74</v>
      </c>
      <c r="G31" s="128">
        <v>2155302.16</v>
      </c>
      <c r="H31" s="48">
        <v>10</v>
      </c>
      <c r="I31" s="305" t="s">
        <v>278</v>
      </c>
      <c r="J31" s="309">
        <f t="shared" si="0"/>
        <v>215530.21600000001</v>
      </c>
      <c r="K31" s="74">
        <v>2.07</v>
      </c>
    </row>
    <row r="32" spans="1:11" ht="24" customHeight="1">
      <c r="A32" s="103">
        <v>703</v>
      </c>
      <c r="B32" s="126" t="s">
        <v>235</v>
      </c>
      <c r="C32" s="74">
        <v>11492144.97</v>
      </c>
      <c r="D32" s="74"/>
      <c r="E32" s="74">
        <v>371596.96</v>
      </c>
      <c r="F32" s="74">
        <v>1088895.09</v>
      </c>
      <c r="G32" s="128">
        <v>12952637.02</v>
      </c>
      <c r="H32" s="48">
        <v>220</v>
      </c>
      <c r="I32" s="305" t="s">
        <v>9</v>
      </c>
      <c r="J32" s="309">
        <f t="shared" si="0"/>
        <v>58875.622818181815</v>
      </c>
      <c r="K32" s="74">
        <v>12.44</v>
      </c>
    </row>
    <row r="33" spans="1:11" ht="24" customHeight="1">
      <c r="A33" s="103">
        <v>704</v>
      </c>
      <c r="B33" s="126" t="s">
        <v>236</v>
      </c>
      <c r="C33" s="74">
        <v>9305937.66</v>
      </c>
      <c r="D33" s="74"/>
      <c r="E33" s="74">
        <v>297589.78</v>
      </c>
      <c r="F33" s="74">
        <v>881444.82</v>
      </c>
      <c r="G33" s="128">
        <v>10484972.26</v>
      </c>
      <c r="H33" s="48">
        <v>6</v>
      </c>
      <c r="I33" s="305" t="s">
        <v>31</v>
      </c>
      <c r="J33" s="309">
        <f t="shared" si="0"/>
        <v>1747495.3766666667</v>
      </c>
      <c r="K33" s="74">
        <v>10.07</v>
      </c>
    </row>
    <row r="34" spans="1:11" ht="24" customHeight="1">
      <c r="A34" s="103">
        <v>705</v>
      </c>
      <c r="B34" s="126" t="s">
        <v>237</v>
      </c>
      <c r="C34" s="74">
        <v>11741206.57</v>
      </c>
      <c r="D34" s="74"/>
      <c r="E34" s="74">
        <v>380028.16</v>
      </c>
      <c r="F34" s="74">
        <v>1112528.67</v>
      </c>
      <c r="G34" s="128">
        <v>13233763.4</v>
      </c>
      <c r="H34" s="48">
        <v>77</v>
      </c>
      <c r="I34" s="305" t="s">
        <v>10</v>
      </c>
      <c r="J34" s="309">
        <f t="shared" si="0"/>
        <v>171867.05714285714</v>
      </c>
      <c r="K34" s="74">
        <v>12.71</v>
      </c>
    </row>
    <row r="35" spans="1:11" ht="24" customHeight="1">
      <c r="A35" s="103">
        <v>706</v>
      </c>
      <c r="B35" s="126" t="s">
        <v>238</v>
      </c>
      <c r="C35" s="74">
        <v>4610665.42</v>
      </c>
      <c r="D35" s="74"/>
      <c r="E35" s="74">
        <v>138646.07</v>
      </c>
      <c r="F35" s="74">
        <v>435908.16</v>
      </c>
      <c r="G35" s="128">
        <v>5185219.65</v>
      </c>
      <c r="H35" s="48">
        <v>77</v>
      </c>
      <c r="I35" s="305" t="s">
        <v>10</v>
      </c>
      <c r="J35" s="309">
        <f t="shared" si="0"/>
        <v>67340.51493506494</v>
      </c>
      <c r="K35" s="74">
        <v>4.98</v>
      </c>
    </row>
    <row r="36" spans="1:11" ht="24" customHeight="1" thickBot="1">
      <c r="A36" s="130">
        <v>707</v>
      </c>
      <c r="B36" s="127" t="s">
        <v>239</v>
      </c>
      <c r="C36" s="131">
        <v>11289205.89</v>
      </c>
      <c r="D36" s="131"/>
      <c r="E36" s="131">
        <v>364727.1</v>
      </c>
      <c r="F36" s="131">
        <v>1069638.1</v>
      </c>
      <c r="G36" s="132">
        <v>12723571.09</v>
      </c>
      <c r="H36" s="87">
        <v>15</v>
      </c>
      <c r="I36" s="310" t="s">
        <v>11</v>
      </c>
      <c r="J36" s="311">
        <f t="shared" si="0"/>
        <v>848238.0726666667</v>
      </c>
      <c r="K36" s="131">
        <v>12.22</v>
      </c>
    </row>
    <row r="37" spans="1:11" ht="24.75" customHeight="1">
      <c r="A37" s="322" t="s">
        <v>115</v>
      </c>
      <c r="B37" s="217"/>
      <c r="C37" s="218">
        <v>35550605.800000004</v>
      </c>
      <c r="D37" s="218">
        <v>0</v>
      </c>
      <c r="E37" s="218">
        <v>2487057.03</v>
      </c>
      <c r="F37" s="218">
        <v>3199308.89</v>
      </c>
      <c r="G37" s="218">
        <v>41236971.71999999</v>
      </c>
      <c r="H37" s="318"/>
      <c r="I37" s="323"/>
      <c r="J37" s="324"/>
      <c r="K37" s="218">
        <f>SUM(K38:K40)</f>
        <v>100</v>
      </c>
    </row>
    <row r="38" spans="1:11" ht="23.25" customHeight="1">
      <c r="A38" s="103">
        <v>600</v>
      </c>
      <c r="B38" s="126" t="s">
        <v>228</v>
      </c>
      <c r="C38" s="74">
        <v>17653271.48</v>
      </c>
      <c r="D38" s="74"/>
      <c r="E38" s="74">
        <v>1243839.4</v>
      </c>
      <c r="F38" s="74">
        <v>1589416.66</v>
      </c>
      <c r="G38" s="128">
        <v>20486527.54</v>
      </c>
      <c r="H38" s="48">
        <v>26</v>
      </c>
      <c r="I38" s="305" t="s">
        <v>2</v>
      </c>
      <c r="J38" s="309">
        <f t="shared" si="0"/>
        <v>787943.3669230769</v>
      </c>
      <c r="K38" s="74">
        <v>49.68</v>
      </c>
    </row>
    <row r="39" spans="1:11" ht="21">
      <c r="A39" s="103">
        <v>601</v>
      </c>
      <c r="B39" s="126" t="s">
        <v>229</v>
      </c>
      <c r="C39" s="74">
        <v>17063971.189999998</v>
      </c>
      <c r="D39" s="74"/>
      <c r="E39" s="74">
        <v>1201714.49</v>
      </c>
      <c r="F39" s="74">
        <v>1536308.13</v>
      </c>
      <c r="G39" s="128">
        <v>19801993.809999995</v>
      </c>
      <c r="H39" s="48">
        <v>11</v>
      </c>
      <c r="I39" s="305" t="s">
        <v>2</v>
      </c>
      <c r="J39" s="309">
        <f t="shared" si="0"/>
        <v>1800181.255454545</v>
      </c>
      <c r="K39" s="74">
        <v>48.02</v>
      </c>
    </row>
    <row r="40" spans="1:11" ht="23.25" customHeight="1" thickBot="1">
      <c r="A40" s="130">
        <v>602</v>
      </c>
      <c r="B40" s="127" t="s">
        <v>230</v>
      </c>
      <c r="C40" s="131">
        <v>833363.13</v>
      </c>
      <c r="D40" s="131"/>
      <c r="E40" s="131">
        <v>41503.14</v>
      </c>
      <c r="F40" s="131">
        <v>73584.1</v>
      </c>
      <c r="G40" s="132">
        <v>948450.37</v>
      </c>
      <c r="H40" s="87">
        <v>3</v>
      </c>
      <c r="I40" s="310" t="s">
        <v>2</v>
      </c>
      <c r="J40" s="311">
        <f t="shared" si="0"/>
        <v>316150.12333333335</v>
      </c>
      <c r="K40" s="131">
        <v>2.3</v>
      </c>
    </row>
    <row r="41" spans="1:11" ht="21">
      <c r="A41" s="325" t="s">
        <v>203</v>
      </c>
      <c r="B41" s="217"/>
      <c r="C41" s="218">
        <v>159375369.29</v>
      </c>
      <c r="D41" s="218">
        <v>0</v>
      </c>
      <c r="E41" s="218">
        <v>19800472.15</v>
      </c>
      <c r="F41" s="218">
        <v>26488599.89</v>
      </c>
      <c r="G41" s="218">
        <v>205664441.32999998</v>
      </c>
      <c r="H41" s="318"/>
      <c r="I41" s="323"/>
      <c r="J41" s="324"/>
      <c r="K41" s="218">
        <f>SUM(K42:K45)</f>
        <v>100</v>
      </c>
    </row>
    <row r="42" spans="1:11" ht="42">
      <c r="A42" s="103">
        <v>400</v>
      </c>
      <c r="B42" s="126" t="s">
        <v>3</v>
      </c>
      <c r="C42" s="74">
        <v>23913050.48</v>
      </c>
      <c r="D42" s="74"/>
      <c r="E42" s="74">
        <v>2963325.74</v>
      </c>
      <c r="F42" s="74">
        <v>3973289.99</v>
      </c>
      <c r="G42" s="128">
        <v>30849666.21</v>
      </c>
      <c r="H42" s="48">
        <v>10</v>
      </c>
      <c r="I42" s="305" t="s">
        <v>2</v>
      </c>
      <c r="J42" s="309">
        <f>+G42/H42</f>
        <v>3084966.6210000003</v>
      </c>
      <c r="K42" s="74">
        <v>15</v>
      </c>
    </row>
    <row r="43" spans="1:11" ht="23.25" customHeight="1">
      <c r="A43" s="103">
        <v>401</v>
      </c>
      <c r="B43" s="126" t="s">
        <v>4</v>
      </c>
      <c r="C43" s="74">
        <v>15947654.56</v>
      </c>
      <c r="D43" s="74"/>
      <c r="E43" s="74">
        <v>1969929.6</v>
      </c>
      <c r="F43" s="74">
        <v>2648859.99</v>
      </c>
      <c r="G43" s="128">
        <v>20566444.15</v>
      </c>
      <c r="H43" s="48">
        <v>10</v>
      </c>
      <c r="I43" s="305" t="s">
        <v>2</v>
      </c>
      <c r="J43" s="309">
        <f>+G43/H43</f>
        <v>2056644.4149999998</v>
      </c>
      <c r="K43" s="74">
        <v>10</v>
      </c>
    </row>
    <row r="44" spans="1:11" ht="23.25" customHeight="1">
      <c r="A44" s="103">
        <v>402</v>
      </c>
      <c r="B44" s="126" t="s">
        <v>5</v>
      </c>
      <c r="C44" s="74">
        <v>95601613.77</v>
      </c>
      <c r="D44" s="74"/>
      <c r="E44" s="74">
        <v>11903891.07</v>
      </c>
      <c r="F44" s="74">
        <v>15893159.93</v>
      </c>
      <c r="G44" s="128">
        <v>123398664.77000001</v>
      </c>
      <c r="H44" s="48">
        <v>5</v>
      </c>
      <c r="I44" s="305" t="s">
        <v>8</v>
      </c>
      <c r="J44" s="309">
        <f>+G44/H44</f>
        <v>24679732.954000004</v>
      </c>
      <c r="K44" s="74">
        <v>60</v>
      </c>
    </row>
    <row r="45" spans="1:11" ht="42.75" thickBot="1">
      <c r="A45" s="130">
        <v>403</v>
      </c>
      <c r="B45" s="127" t="s">
        <v>6</v>
      </c>
      <c r="C45" s="131">
        <v>23913050.48</v>
      </c>
      <c r="D45" s="131"/>
      <c r="E45" s="131">
        <v>2963325.74</v>
      </c>
      <c r="F45" s="131">
        <v>3973289.98</v>
      </c>
      <c r="G45" s="132">
        <v>30849666.2</v>
      </c>
      <c r="H45" s="87">
        <v>10</v>
      </c>
      <c r="I45" s="310" t="s">
        <v>2</v>
      </c>
      <c r="J45" s="311">
        <f>+G45/H45</f>
        <v>3084966.62</v>
      </c>
      <c r="K45" s="131">
        <v>15</v>
      </c>
    </row>
    <row r="46" spans="1:11" ht="24" customHeight="1">
      <c r="A46" s="138" t="s">
        <v>100</v>
      </c>
      <c r="B46" s="306"/>
      <c r="C46" s="218">
        <v>80971585.05999999</v>
      </c>
      <c r="D46" s="218">
        <v>0</v>
      </c>
      <c r="E46" s="218">
        <v>3380446.165294117</v>
      </c>
      <c r="F46" s="218">
        <v>9958698.147272727</v>
      </c>
      <c r="G46" s="218">
        <v>94310729.37256683</v>
      </c>
      <c r="H46" s="48"/>
      <c r="I46" s="305"/>
      <c r="J46" s="326"/>
      <c r="K46" s="327"/>
    </row>
    <row r="47" spans="1:11" ht="21">
      <c r="A47" s="103">
        <v>300</v>
      </c>
      <c r="B47" s="328" t="s">
        <v>116</v>
      </c>
      <c r="C47" s="74">
        <v>8217444.75</v>
      </c>
      <c r="D47" s="74"/>
      <c r="E47" s="74">
        <v>775688.5208526901</v>
      </c>
      <c r="F47" s="74">
        <v>1233582</v>
      </c>
      <c r="G47" s="128">
        <v>10226715.27085269</v>
      </c>
      <c r="H47" s="48">
        <v>46154</v>
      </c>
      <c r="I47" s="305" t="s">
        <v>247</v>
      </c>
      <c r="J47" s="326">
        <f aca="true" t="shared" si="1" ref="J47:J56">+G47/H47</f>
        <v>221.57809227483403</v>
      </c>
      <c r="K47" s="289"/>
    </row>
    <row r="48" spans="1:11" ht="21">
      <c r="A48" s="103">
        <v>301</v>
      </c>
      <c r="B48" s="328" t="s">
        <v>117</v>
      </c>
      <c r="C48" s="74">
        <v>12358548.3</v>
      </c>
      <c r="D48" s="74"/>
      <c r="E48" s="74">
        <v>227344.434877751</v>
      </c>
      <c r="F48" s="74">
        <v>1187893.76</v>
      </c>
      <c r="G48" s="128">
        <v>13773786.494877752</v>
      </c>
      <c r="H48" s="48">
        <v>1719</v>
      </c>
      <c r="I48" s="305" t="s">
        <v>121</v>
      </c>
      <c r="J48" s="326">
        <f t="shared" si="1"/>
        <v>8012.673935356458</v>
      </c>
      <c r="K48" s="289"/>
    </row>
    <row r="49" spans="1:11" ht="21">
      <c r="A49" s="103">
        <v>302</v>
      </c>
      <c r="B49" s="328" t="s">
        <v>118</v>
      </c>
      <c r="C49" s="74">
        <v>2318905.5450000004</v>
      </c>
      <c r="D49" s="74"/>
      <c r="E49" s="74">
        <v>920510.4676882001</v>
      </c>
      <c r="F49" s="74">
        <v>676047.8272727273</v>
      </c>
      <c r="G49" s="128">
        <v>3915463.8399609276</v>
      </c>
      <c r="H49" s="48">
        <v>1200</v>
      </c>
      <c r="I49" s="305" t="s">
        <v>144</v>
      </c>
      <c r="J49" s="326">
        <f t="shared" si="1"/>
        <v>3262.886533300773</v>
      </c>
      <c r="K49" s="289"/>
    </row>
    <row r="50" spans="1:11" ht="21">
      <c r="A50" s="103">
        <v>303</v>
      </c>
      <c r="B50" s="328" t="s">
        <v>119</v>
      </c>
      <c r="C50" s="74">
        <v>4382997.26</v>
      </c>
      <c r="D50" s="213"/>
      <c r="E50" s="74">
        <v>86838.23158802801</v>
      </c>
      <c r="F50" s="74">
        <v>502570.43</v>
      </c>
      <c r="G50" s="128">
        <v>4972405.921588028</v>
      </c>
      <c r="H50" s="48">
        <f>600+159+263</f>
        <v>1022</v>
      </c>
      <c r="I50" s="305" t="s">
        <v>122</v>
      </c>
      <c r="J50" s="326">
        <f t="shared" si="1"/>
        <v>4865.367829342493</v>
      </c>
      <c r="K50" s="289"/>
    </row>
    <row r="51" spans="1:11" ht="21">
      <c r="A51" s="103">
        <v>304</v>
      </c>
      <c r="B51" s="328" t="s">
        <v>120</v>
      </c>
      <c r="C51" s="74">
        <v>4783236.075</v>
      </c>
      <c r="D51" s="74"/>
      <c r="E51" s="74">
        <v>116236.65637981</v>
      </c>
      <c r="F51" s="74">
        <v>319817.54</v>
      </c>
      <c r="G51" s="128">
        <v>5219290.27137981</v>
      </c>
      <c r="H51" s="48">
        <v>52393</v>
      </c>
      <c r="I51" s="305" t="s">
        <v>123</v>
      </c>
      <c r="J51" s="326">
        <f t="shared" si="1"/>
        <v>99.61808393067413</v>
      </c>
      <c r="K51" s="289"/>
    </row>
    <row r="52" spans="1:11" ht="21">
      <c r="A52" s="103">
        <v>305</v>
      </c>
      <c r="B52" s="328" t="s">
        <v>167</v>
      </c>
      <c r="C52" s="74">
        <v>27921278.959999997</v>
      </c>
      <c r="D52" s="213"/>
      <c r="E52" s="74">
        <v>752338.7438822231</v>
      </c>
      <c r="F52" s="74">
        <v>1736152.4</v>
      </c>
      <c r="G52" s="128">
        <v>30409770.10388222</v>
      </c>
      <c r="H52" s="74"/>
      <c r="I52" s="305" t="s">
        <v>31</v>
      </c>
      <c r="J52" s="326" t="e">
        <f t="shared" si="1"/>
        <v>#DIV/0!</v>
      </c>
      <c r="K52" s="289"/>
    </row>
    <row r="53" spans="1:11" ht="21">
      <c r="A53" s="103">
        <v>306</v>
      </c>
      <c r="B53" s="328" t="s">
        <v>243</v>
      </c>
      <c r="C53" s="74">
        <v>1576347.58</v>
      </c>
      <c r="D53" s="213"/>
      <c r="E53" s="74">
        <v>21004.981822802798</v>
      </c>
      <c r="F53" s="74">
        <v>190122.34</v>
      </c>
      <c r="G53" s="128">
        <v>1787474.9018228028</v>
      </c>
      <c r="H53" s="48">
        <v>1</v>
      </c>
      <c r="I53" s="305" t="s">
        <v>248</v>
      </c>
      <c r="J53" s="326">
        <f t="shared" si="1"/>
        <v>1787474.9018228028</v>
      </c>
      <c r="K53" s="289"/>
    </row>
    <row r="54" spans="1:11" ht="21">
      <c r="A54" s="103">
        <v>307</v>
      </c>
      <c r="B54" s="328" t="s">
        <v>244</v>
      </c>
      <c r="C54" s="74">
        <v>2844545.26</v>
      </c>
      <c r="D54" s="213"/>
      <c r="E54" s="74">
        <v>67373.1706160726</v>
      </c>
      <c r="F54" s="74">
        <v>411193.99</v>
      </c>
      <c r="G54" s="128">
        <v>3323112.4206160726</v>
      </c>
      <c r="H54" s="48">
        <f>8926+10308+3922+3647+3648</f>
        <v>30451</v>
      </c>
      <c r="I54" s="305" t="s">
        <v>249</v>
      </c>
      <c r="J54" s="326">
        <f t="shared" si="1"/>
        <v>109.12982892568627</v>
      </c>
      <c r="K54" s="289"/>
    </row>
    <row r="55" spans="1:11" ht="21">
      <c r="A55" s="103">
        <v>308</v>
      </c>
      <c r="B55" s="328" t="s">
        <v>187</v>
      </c>
      <c r="C55" s="74">
        <v>2302141.17</v>
      </c>
      <c r="D55" s="213"/>
      <c r="E55" s="74">
        <v>10433.3439409343</v>
      </c>
      <c r="F55" s="74">
        <v>2277553.11</v>
      </c>
      <c r="G55" s="128">
        <v>4590127.623940934</v>
      </c>
      <c r="H55" s="48">
        <f>14975+26944+24739+28265+27461+6653+9711+32379+12918+22663+13676+12117</f>
        <v>232501</v>
      </c>
      <c r="I55" s="305" t="s">
        <v>250</v>
      </c>
      <c r="J55" s="326">
        <f t="shared" si="1"/>
        <v>19.742399490500834</v>
      </c>
      <c r="K55" s="289"/>
    </row>
    <row r="56" spans="1:11" ht="21">
      <c r="A56" s="103">
        <v>309</v>
      </c>
      <c r="B56" s="328" t="s">
        <v>245</v>
      </c>
      <c r="C56" s="74">
        <v>3079990.09</v>
      </c>
      <c r="D56" s="213"/>
      <c r="E56" s="74">
        <v>58872.6836456055</v>
      </c>
      <c r="F56" s="74">
        <v>365505.77</v>
      </c>
      <c r="G56" s="128">
        <v>3504368.543645606</v>
      </c>
      <c r="H56" s="48">
        <v>1</v>
      </c>
      <c r="I56" s="305" t="s">
        <v>248</v>
      </c>
      <c r="J56" s="326">
        <f t="shared" si="1"/>
        <v>3504368.543645606</v>
      </c>
      <c r="K56" s="289"/>
    </row>
    <row r="57" spans="1:11" ht="24" customHeight="1">
      <c r="A57" s="103">
        <v>708</v>
      </c>
      <c r="B57" s="126" t="s">
        <v>240</v>
      </c>
      <c r="C57" s="74">
        <v>5560789.27</v>
      </c>
      <c r="D57" s="74"/>
      <c r="E57" s="74">
        <v>170809.53</v>
      </c>
      <c r="F57" s="74">
        <v>526065.88</v>
      </c>
      <c r="G57" s="128">
        <v>6257664.68</v>
      </c>
      <c r="H57" s="48">
        <v>450</v>
      </c>
      <c r="I57" s="305" t="s">
        <v>242</v>
      </c>
      <c r="J57" s="309">
        <f>+G57/H57</f>
        <v>13905.92151111111</v>
      </c>
      <c r="K57" s="74">
        <v>6.01</v>
      </c>
    </row>
    <row r="58" spans="1:11" ht="24" customHeight="1">
      <c r="A58" s="103">
        <v>709</v>
      </c>
      <c r="B58" s="126" t="s">
        <v>241</v>
      </c>
      <c r="C58" s="74">
        <v>5625360.8</v>
      </c>
      <c r="D58" s="74"/>
      <c r="E58" s="74">
        <v>172995.4</v>
      </c>
      <c r="F58" s="74">
        <v>532193.1</v>
      </c>
      <c r="G58" s="128">
        <v>6330549.3</v>
      </c>
      <c r="H58" s="48">
        <v>1</v>
      </c>
      <c r="I58" s="305" t="s">
        <v>8</v>
      </c>
      <c r="J58" s="309">
        <f>+G58/H58</f>
        <v>6330549.3</v>
      </c>
      <c r="K58" s="74">
        <v>6.08</v>
      </c>
    </row>
    <row r="59" spans="1:11" ht="21">
      <c r="A59" s="626"/>
      <c r="B59" s="217"/>
      <c r="C59" s="221"/>
      <c r="D59" s="220"/>
      <c r="E59" s="221"/>
      <c r="F59" s="221"/>
      <c r="G59" s="218"/>
      <c r="H59" s="377"/>
      <c r="I59" s="323"/>
      <c r="J59" s="324"/>
      <c r="K59" s="327"/>
    </row>
    <row r="60" spans="1:11" s="210" customFormat="1" ht="21.75" thickBot="1">
      <c r="A60" s="636" t="s">
        <v>88</v>
      </c>
      <c r="B60" s="637"/>
      <c r="C60" s="228">
        <v>467573000.97</v>
      </c>
      <c r="D60" s="228">
        <v>0</v>
      </c>
      <c r="E60" s="228">
        <v>37231761.65529411</v>
      </c>
      <c r="F60" s="228">
        <v>58170079.72727273</v>
      </c>
      <c r="G60" s="228">
        <v>562974842.3525667</v>
      </c>
      <c r="H60" s="329"/>
      <c r="I60" s="330"/>
      <c r="J60" s="331"/>
      <c r="K60" s="332"/>
    </row>
    <row r="61" ht="21.75" thickTop="1">
      <c r="B61" s="333"/>
    </row>
    <row r="62" spans="3:5" ht="21">
      <c r="C62" s="223">
        <f>+'ตารางที่ 1 '!B14-'ตารางที่ 1 '!B12</f>
        <v>467573000.97</v>
      </c>
      <c r="E62" s="223">
        <f>+'ตารางที่ 1 '!D14-'ตารางที่ 1 '!D12</f>
        <v>37231761.65</v>
      </c>
    </row>
    <row r="63" spans="3:6" ht="21" hidden="1">
      <c r="C63" s="223">
        <f>SUM(C47:C56)</f>
        <v>69785434.99</v>
      </c>
      <c r="D63" s="223">
        <f>SUM(D47:D56)</f>
        <v>0</v>
      </c>
      <c r="E63" s="223">
        <f>SUM(E47:E56)</f>
        <v>3036641.235294117</v>
      </c>
      <c r="F63" s="223">
        <f>SUM(F47:F56)</f>
        <v>8900439.167272726</v>
      </c>
    </row>
    <row r="64" spans="3:5" ht="21">
      <c r="C64" s="223">
        <f>+C62-466780452.97</f>
        <v>792548</v>
      </c>
      <c r="E64" s="223">
        <f>38024308.66-E62</f>
        <v>792547.0099999979</v>
      </c>
    </row>
    <row r="65" spans="3:6" ht="21">
      <c r="C65" s="223">
        <v>47</v>
      </c>
      <c r="D65" s="223" t="s">
        <v>94</v>
      </c>
      <c r="E65" s="223">
        <v>47</v>
      </c>
      <c r="F65" s="223" t="s">
        <v>94</v>
      </c>
    </row>
    <row r="66" spans="3:5" ht="21">
      <c r="C66" s="223">
        <f>+C64/C65</f>
        <v>16862.72340425532</v>
      </c>
      <c r="E66" s="223">
        <f>+E64/E65</f>
        <v>16862.702340425487</v>
      </c>
    </row>
    <row r="67" spans="3:5" ht="21">
      <c r="C67" s="223">
        <v>16862.72</v>
      </c>
      <c r="E67" s="223">
        <v>16862.7</v>
      </c>
    </row>
  </sheetData>
  <sheetProtection/>
  <mergeCells count="2">
    <mergeCell ref="A3:B3"/>
    <mergeCell ref="A60:B60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37.00390625" style="20" customWidth="1"/>
    <col min="2" max="2" width="14.00390625" style="20" bestFit="1" customWidth="1"/>
    <col min="3" max="3" width="15.57421875" style="20" bestFit="1" customWidth="1"/>
    <col min="4" max="5" width="12.00390625" style="20" bestFit="1" customWidth="1"/>
    <col min="6" max="6" width="12.8515625" style="20" bestFit="1" customWidth="1"/>
    <col min="7" max="7" width="6.421875" style="20" bestFit="1" customWidth="1"/>
    <col min="8" max="8" width="8.00390625" style="20" bestFit="1" customWidth="1"/>
    <col min="9" max="9" width="14.00390625" style="20" bestFit="1" customWidth="1"/>
    <col min="10" max="16384" width="9.00390625" style="20" customWidth="1"/>
  </cols>
  <sheetData>
    <row r="1" ht="21">
      <c r="A1" s="21" t="s">
        <v>246</v>
      </c>
    </row>
    <row r="2" ht="21">
      <c r="I2" s="33" t="s">
        <v>143</v>
      </c>
    </row>
    <row r="3" spans="1:9" ht="21">
      <c r="A3" s="23" t="s">
        <v>108</v>
      </c>
      <c r="B3" s="23" t="s">
        <v>84</v>
      </c>
      <c r="C3" s="23" t="s">
        <v>85</v>
      </c>
      <c r="D3" s="23" t="s">
        <v>86</v>
      </c>
      <c r="E3" s="23" t="s">
        <v>95</v>
      </c>
      <c r="F3" s="23" t="s">
        <v>96</v>
      </c>
      <c r="G3" s="23" t="s">
        <v>102</v>
      </c>
      <c r="H3" s="23" t="s">
        <v>99</v>
      </c>
      <c r="I3" s="23" t="s">
        <v>109</v>
      </c>
    </row>
    <row r="4" spans="1:9" s="44" customFormat="1" ht="42">
      <c r="A4" s="58" t="s">
        <v>314</v>
      </c>
      <c r="B4" s="45">
        <v>57579633.40297297</v>
      </c>
      <c r="C4" s="45">
        <v>0</v>
      </c>
      <c r="D4" s="45">
        <v>4835849.653163752</v>
      </c>
      <c r="E4" s="45">
        <v>6269240.489484029</v>
      </c>
      <c r="F4" s="47">
        <v>68684723.54562075</v>
      </c>
      <c r="G4" s="606">
        <v>20</v>
      </c>
      <c r="H4" s="57" t="s">
        <v>2</v>
      </c>
      <c r="I4" s="52">
        <f>+F4/G4</f>
        <v>3434236.177281038</v>
      </c>
    </row>
    <row r="5" spans="1:9" s="44" customFormat="1" ht="21">
      <c r="A5" s="58" t="s">
        <v>80</v>
      </c>
      <c r="B5" s="45">
        <v>73460119.62567568</v>
      </c>
      <c r="C5" s="45">
        <v>0</v>
      </c>
      <c r="D5" s="45">
        <v>3710520.397376789</v>
      </c>
      <c r="E5" s="45">
        <v>6159772.9692629</v>
      </c>
      <c r="F5" s="47">
        <v>83330412.99231537</v>
      </c>
      <c r="G5" s="606">
        <v>15</v>
      </c>
      <c r="H5" s="57" t="s">
        <v>2</v>
      </c>
      <c r="I5" s="52">
        <f aca="true" t="shared" si="0" ref="I5:I10">+F5/G5</f>
        <v>5555360.866154358</v>
      </c>
    </row>
    <row r="6" spans="1:9" s="44" customFormat="1" ht="42">
      <c r="A6" s="58" t="s">
        <v>315</v>
      </c>
      <c r="B6" s="45">
        <v>17130033.232702702</v>
      </c>
      <c r="C6" s="45">
        <v>0</v>
      </c>
      <c r="D6" s="45">
        <v>2048609.7842130363</v>
      </c>
      <c r="E6" s="45">
        <v>3210590.5397788696</v>
      </c>
      <c r="F6" s="47">
        <v>22389233.55669461</v>
      </c>
      <c r="G6" s="606">
        <v>2</v>
      </c>
      <c r="H6" s="57" t="s">
        <v>2</v>
      </c>
      <c r="I6" s="52">
        <f t="shared" si="0"/>
        <v>11194616.778347304</v>
      </c>
    </row>
    <row r="7" spans="1:9" s="44" customFormat="1" ht="21">
      <c r="A7" s="58" t="s">
        <v>81</v>
      </c>
      <c r="B7" s="45">
        <v>98099291.0281081</v>
      </c>
      <c r="C7" s="45">
        <v>0</v>
      </c>
      <c r="D7" s="45">
        <v>3327954.46263911</v>
      </c>
      <c r="E7" s="45">
        <v>9848509.569336608</v>
      </c>
      <c r="F7" s="47">
        <v>111275755.06008382</v>
      </c>
      <c r="G7" s="606">
        <v>5</v>
      </c>
      <c r="H7" s="57" t="s">
        <v>8</v>
      </c>
      <c r="I7" s="52">
        <f t="shared" si="0"/>
        <v>22255151.012016766</v>
      </c>
    </row>
    <row r="8" spans="1:9" s="44" customFormat="1" ht="42">
      <c r="A8" s="58" t="s">
        <v>82</v>
      </c>
      <c r="B8" s="45">
        <v>13175298.727567568</v>
      </c>
      <c r="C8" s="45">
        <v>0</v>
      </c>
      <c r="D8" s="45">
        <v>446798.48473767884</v>
      </c>
      <c r="E8" s="45">
        <v>1310190.50992629</v>
      </c>
      <c r="F8" s="47">
        <v>14932287.722231537</v>
      </c>
      <c r="G8" s="606">
        <v>5</v>
      </c>
      <c r="H8" s="57" t="s">
        <v>8</v>
      </c>
      <c r="I8" s="52">
        <f t="shared" si="0"/>
        <v>2986457.5444463072</v>
      </c>
    </row>
    <row r="9" spans="1:9" s="44" customFormat="1" ht="42">
      <c r="A9" s="58" t="s">
        <v>316</v>
      </c>
      <c r="B9" s="45">
        <v>166919740.64027026</v>
      </c>
      <c r="C9" s="45">
        <v>0</v>
      </c>
      <c r="D9" s="45">
        <v>20128757.688950717</v>
      </c>
      <c r="E9" s="45">
        <v>27450809.52970516</v>
      </c>
      <c r="F9" s="47">
        <v>214499307.85892615</v>
      </c>
      <c r="G9" s="606">
        <v>5</v>
      </c>
      <c r="H9" s="57" t="s">
        <v>8</v>
      </c>
      <c r="I9" s="52">
        <f t="shared" si="0"/>
        <v>42899861.57178523</v>
      </c>
    </row>
    <row r="10" spans="1:9" s="44" customFormat="1" ht="42">
      <c r="A10" s="58" t="s">
        <v>68</v>
      </c>
      <c r="B10" s="45">
        <v>41208884.31270271</v>
      </c>
      <c r="C10" s="45">
        <v>0</v>
      </c>
      <c r="D10" s="45">
        <v>2733271.184213036</v>
      </c>
      <c r="E10" s="45">
        <v>3920966.119778869</v>
      </c>
      <c r="F10" s="47">
        <v>47863121.616694614</v>
      </c>
      <c r="G10" s="606">
        <v>40</v>
      </c>
      <c r="H10" s="57" t="s">
        <v>2</v>
      </c>
      <c r="I10" s="52">
        <f t="shared" si="0"/>
        <v>1196578.0404173653</v>
      </c>
    </row>
    <row r="11" spans="1:9" s="44" customFormat="1" ht="21">
      <c r="A11" s="46"/>
      <c r="B11" s="45"/>
      <c r="C11" s="45"/>
      <c r="D11" s="45"/>
      <c r="E11" s="45"/>
      <c r="F11" s="47"/>
      <c r="G11" s="75"/>
      <c r="H11" s="57"/>
      <c r="I11" s="57"/>
    </row>
    <row r="12" spans="1:9" s="44" customFormat="1" ht="21">
      <c r="A12" s="46"/>
      <c r="B12" s="45"/>
      <c r="C12" s="45"/>
      <c r="D12" s="45"/>
      <c r="E12" s="45"/>
      <c r="F12" s="47"/>
      <c r="G12" s="57"/>
      <c r="H12" s="57"/>
      <c r="I12" s="59"/>
    </row>
    <row r="13" spans="1:9" s="44" customFormat="1" ht="21.75" thickBot="1">
      <c r="A13" s="60" t="s">
        <v>88</v>
      </c>
      <c r="B13" s="61">
        <v>467573000.96999997</v>
      </c>
      <c r="C13" s="61">
        <v>0</v>
      </c>
      <c r="D13" s="61">
        <v>37231761.65529412</v>
      </c>
      <c r="E13" s="61">
        <v>58170079.72727273</v>
      </c>
      <c r="F13" s="61">
        <v>562974842.3525668</v>
      </c>
      <c r="G13" s="86"/>
      <c r="H13" s="86"/>
      <c r="I13" s="61"/>
    </row>
    <row r="14" ht="21.75" thickTop="1"/>
    <row r="15" spans="4:6" ht="21" hidden="1">
      <c r="D15" s="248">
        <f>38024308.66-D13</f>
        <v>792547.0047058761</v>
      </c>
      <c r="E15" s="236">
        <f>58170079.73-E13</f>
        <v>0.0027272701263427734</v>
      </c>
      <c r="F15" s="236">
        <f>562974842.35-F13</f>
        <v>-0.002566814422607422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7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3.7109375" style="2" customWidth="1"/>
    <col min="2" max="2" width="49.00390625" style="2" customWidth="1"/>
    <col min="3" max="3" width="17.140625" style="2" customWidth="1"/>
    <col min="4" max="4" width="17.421875" style="2" customWidth="1"/>
    <col min="5" max="5" width="12.28125" style="2" customWidth="1"/>
    <col min="6" max="6" width="15.140625" style="2" customWidth="1"/>
    <col min="7" max="7" width="13.57421875" style="2" customWidth="1"/>
    <col min="8" max="8" width="6.421875" style="207" bestFit="1" customWidth="1"/>
    <col min="9" max="9" width="11.28125" style="207" bestFit="1" customWidth="1"/>
    <col min="10" max="10" width="13.421875" style="2" bestFit="1" customWidth="1"/>
    <col min="11" max="12" width="9.00390625" style="2" customWidth="1"/>
    <col min="13" max="13" width="11.140625" style="2" bestFit="1" customWidth="1"/>
    <col min="14" max="14" width="13.140625" style="2" customWidth="1"/>
    <col min="15" max="15" width="12.57421875" style="2" bestFit="1" customWidth="1"/>
    <col min="16" max="16384" width="9.00390625" style="2" customWidth="1"/>
  </cols>
  <sheetData>
    <row r="1" spans="1:2" ht="21">
      <c r="A1" s="1" t="s">
        <v>285</v>
      </c>
      <c r="B1" s="1"/>
    </row>
    <row r="2" spans="4:9" ht="21">
      <c r="D2" s="16"/>
      <c r="I2" s="4" t="s">
        <v>142</v>
      </c>
    </row>
    <row r="3" spans="1:13" s="209" customFormat="1" ht="21">
      <c r="A3" s="629" t="s">
        <v>101</v>
      </c>
      <c r="B3" s="631"/>
      <c r="C3" s="208" t="s">
        <v>84</v>
      </c>
      <c r="D3" s="208" t="s">
        <v>85</v>
      </c>
      <c r="E3" s="208" t="s">
        <v>86</v>
      </c>
      <c r="F3" s="208" t="s">
        <v>95</v>
      </c>
      <c r="G3" s="208" t="s">
        <v>96</v>
      </c>
      <c r="H3" s="208" t="s">
        <v>102</v>
      </c>
      <c r="I3" s="208" t="s">
        <v>99</v>
      </c>
      <c r="J3" s="208" t="s">
        <v>106</v>
      </c>
      <c r="M3" s="210"/>
    </row>
    <row r="4" spans="1:10" s="210" customFormat="1" ht="21">
      <c r="A4" s="138" t="s">
        <v>111</v>
      </c>
      <c r="B4" s="628"/>
      <c r="C4" s="128">
        <v>57579633.40297297</v>
      </c>
      <c r="D4" s="128">
        <v>0</v>
      </c>
      <c r="E4" s="128">
        <v>4835849.653163752</v>
      </c>
      <c r="F4" s="128">
        <v>6269240.489484029</v>
      </c>
      <c r="G4" s="128">
        <f>SUM(C4:F4)</f>
        <v>68684723.54562075</v>
      </c>
      <c r="H4" s="211"/>
      <c r="I4" s="211"/>
      <c r="J4" s="128"/>
    </row>
    <row r="5" spans="1:10" s="129" customFormat="1" ht="42">
      <c r="A5" s="103">
        <v>1</v>
      </c>
      <c r="B5" s="126" t="s">
        <v>59</v>
      </c>
      <c r="C5" s="74">
        <v>10781299.827567568</v>
      </c>
      <c r="D5" s="74">
        <v>0</v>
      </c>
      <c r="E5" s="74">
        <v>943714.0847376788</v>
      </c>
      <c r="F5" s="74">
        <v>1160378.36992629</v>
      </c>
      <c r="G5" s="128">
        <f>SUM(C5:F5)</f>
        <v>12885392.282231538</v>
      </c>
      <c r="H5" s="212">
        <v>1</v>
      </c>
      <c r="I5" s="213" t="s">
        <v>11</v>
      </c>
      <c r="J5" s="74">
        <f>+G5/H5</f>
        <v>12885392.282231538</v>
      </c>
    </row>
    <row r="6" spans="1:10" s="129" customFormat="1" ht="21">
      <c r="A6" s="103">
        <v>2</v>
      </c>
      <c r="B6" s="126" t="s">
        <v>60</v>
      </c>
      <c r="C6" s="74">
        <v>10821132.877567569</v>
      </c>
      <c r="D6" s="74">
        <v>0</v>
      </c>
      <c r="E6" s="74">
        <v>947655.5447376788</v>
      </c>
      <c r="F6" s="74">
        <v>1164505.18992629</v>
      </c>
      <c r="G6" s="128">
        <f aca="true" t="shared" si="0" ref="G6:G15">SUM(C6:F6)</f>
        <v>12933293.612231538</v>
      </c>
      <c r="H6" s="212">
        <v>1</v>
      </c>
      <c r="I6" s="213" t="s">
        <v>11</v>
      </c>
      <c r="J6" s="74">
        <f aca="true" t="shared" si="1" ref="J6:J15">+G6/H6</f>
        <v>12933293.612231538</v>
      </c>
    </row>
    <row r="7" spans="1:10" s="129" customFormat="1" ht="21">
      <c r="A7" s="103">
        <v>3</v>
      </c>
      <c r="B7" s="126" t="s">
        <v>294</v>
      </c>
      <c r="C7" s="74">
        <v>10807855.18756757</v>
      </c>
      <c r="D7" s="74">
        <v>0</v>
      </c>
      <c r="E7" s="74">
        <v>946341.7247376788</v>
      </c>
      <c r="F7" s="74">
        <v>1163129.5799262899</v>
      </c>
      <c r="G7" s="128">
        <f t="shared" si="0"/>
        <v>12917326.492231539</v>
      </c>
      <c r="H7" s="212">
        <v>8</v>
      </c>
      <c r="I7" s="213" t="s">
        <v>11</v>
      </c>
      <c r="J7" s="74">
        <f t="shared" si="1"/>
        <v>1614665.8115289423</v>
      </c>
    </row>
    <row r="8" spans="1:10" s="129" customFormat="1" ht="21">
      <c r="A8" s="103">
        <v>4</v>
      </c>
      <c r="B8" s="126" t="s">
        <v>36</v>
      </c>
      <c r="C8" s="74">
        <v>7453027.197567567</v>
      </c>
      <c r="D8" s="74">
        <v>0</v>
      </c>
      <c r="E8" s="74">
        <v>614384.0447376788</v>
      </c>
      <c r="F8" s="74">
        <v>815558.2599262899</v>
      </c>
      <c r="G8" s="128">
        <f t="shared" si="0"/>
        <v>8882969.502231536</v>
      </c>
      <c r="H8" s="212">
        <v>1</v>
      </c>
      <c r="I8" s="213" t="s">
        <v>2</v>
      </c>
      <c r="J8" s="74">
        <f t="shared" si="1"/>
        <v>8882969.502231536</v>
      </c>
    </row>
    <row r="9" spans="1:10" s="129" customFormat="1" ht="21">
      <c r="A9" s="103">
        <v>5</v>
      </c>
      <c r="B9" s="126" t="s">
        <v>35</v>
      </c>
      <c r="C9" s="74">
        <v>3416611.4575675675</v>
      </c>
      <c r="D9" s="74">
        <v>0</v>
      </c>
      <c r="E9" s="74">
        <v>214983.78473767883</v>
      </c>
      <c r="F9" s="74">
        <v>397372.1899262899</v>
      </c>
      <c r="G9" s="128">
        <f t="shared" si="0"/>
        <v>4028967.432231536</v>
      </c>
      <c r="H9" s="212">
        <v>3</v>
      </c>
      <c r="I9" s="213" t="s">
        <v>2</v>
      </c>
      <c r="J9" s="74">
        <f t="shared" si="1"/>
        <v>1342989.1440771788</v>
      </c>
    </row>
    <row r="10" spans="1:10" s="129" customFormat="1" ht="21">
      <c r="A10" s="103">
        <v>6</v>
      </c>
      <c r="B10" s="126" t="s">
        <v>34</v>
      </c>
      <c r="C10" s="74">
        <v>4133606.3575675674</v>
      </c>
      <c r="D10" s="74">
        <v>0</v>
      </c>
      <c r="E10" s="74">
        <v>285929.88473767886</v>
      </c>
      <c r="F10" s="74">
        <v>471655.2399262899</v>
      </c>
      <c r="G10" s="128">
        <f t="shared" si="0"/>
        <v>4891191.482231536</v>
      </c>
      <c r="H10" s="212">
        <v>1</v>
      </c>
      <c r="I10" s="213" t="s">
        <v>2</v>
      </c>
      <c r="J10" s="74">
        <f t="shared" si="1"/>
        <v>4891191.482231536</v>
      </c>
    </row>
    <row r="11" spans="1:10" s="129" customFormat="1" ht="21.75" thickBot="1">
      <c r="A11" s="130">
        <v>7</v>
      </c>
      <c r="B11" s="127" t="s">
        <v>33</v>
      </c>
      <c r="C11" s="131">
        <v>10166100.497567568</v>
      </c>
      <c r="D11" s="131">
        <v>0</v>
      </c>
      <c r="E11" s="131">
        <v>882840.5847376788</v>
      </c>
      <c r="F11" s="131">
        <v>1096641.65992629</v>
      </c>
      <c r="G11" s="132">
        <f t="shared" si="0"/>
        <v>12145582.742231537</v>
      </c>
      <c r="H11" s="214">
        <v>30</v>
      </c>
      <c r="I11" s="215" t="s">
        <v>31</v>
      </c>
      <c r="J11" s="131">
        <f t="shared" si="1"/>
        <v>404852.75807438453</v>
      </c>
    </row>
    <row r="12" spans="1:14" s="129" customFormat="1" ht="21">
      <c r="A12" s="216" t="s">
        <v>112</v>
      </c>
      <c r="B12" s="217"/>
      <c r="C12" s="218">
        <v>17130033.232702702</v>
      </c>
      <c r="D12" s="218">
        <v>0</v>
      </c>
      <c r="E12" s="218">
        <v>2048609.7842130363</v>
      </c>
      <c r="F12" s="218">
        <v>3210590.5397788696</v>
      </c>
      <c r="G12" s="218">
        <f>SUM(G13:G15)</f>
        <v>22389233.556694604</v>
      </c>
      <c r="H12" s="219"/>
      <c r="I12" s="220"/>
      <c r="J12" s="221"/>
      <c r="K12" s="250"/>
      <c r="L12" s="210"/>
      <c r="M12" s="210"/>
      <c r="N12" s="210"/>
    </row>
    <row r="13" spans="1:11" s="129" customFormat="1" ht="42">
      <c r="A13" s="103">
        <v>1</v>
      </c>
      <c r="B13" s="126" t="s">
        <v>48</v>
      </c>
      <c r="C13" s="74">
        <v>5161414.377567567</v>
      </c>
      <c r="D13" s="74">
        <v>0</v>
      </c>
      <c r="E13" s="74">
        <v>593864.9447376789</v>
      </c>
      <c r="F13" s="74">
        <v>950645.08992629</v>
      </c>
      <c r="G13" s="128">
        <f t="shared" si="0"/>
        <v>6705924.412231536</v>
      </c>
      <c r="H13" s="48">
        <v>1</v>
      </c>
      <c r="I13" s="213" t="s">
        <v>2</v>
      </c>
      <c r="J13" s="74">
        <f t="shared" si="1"/>
        <v>6705924.412231536</v>
      </c>
      <c r="K13" s="249"/>
    </row>
    <row r="14" spans="1:11" s="129" customFormat="1" ht="21">
      <c r="A14" s="103">
        <v>2</v>
      </c>
      <c r="B14" s="126" t="s">
        <v>49</v>
      </c>
      <c r="C14" s="74">
        <v>4839337.4775675675</v>
      </c>
      <c r="D14" s="74">
        <v>0</v>
      </c>
      <c r="E14" s="74">
        <v>541610.8047376788</v>
      </c>
      <c r="F14" s="74">
        <v>880457.1599262899</v>
      </c>
      <c r="G14" s="128">
        <f t="shared" si="0"/>
        <v>6261405.442231536</v>
      </c>
      <c r="H14" s="48">
        <v>1</v>
      </c>
      <c r="I14" s="213" t="s">
        <v>2</v>
      </c>
      <c r="J14" s="74">
        <f t="shared" si="1"/>
        <v>6261405.442231536</v>
      </c>
      <c r="K14" s="249"/>
    </row>
    <row r="15" spans="1:11" s="129" customFormat="1" ht="21.75" thickBot="1">
      <c r="A15" s="130">
        <v>3</v>
      </c>
      <c r="B15" s="127" t="s">
        <v>50</v>
      </c>
      <c r="C15" s="131">
        <v>7129281.377567567</v>
      </c>
      <c r="D15" s="131">
        <v>0</v>
      </c>
      <c r="E15" s="131">
        <v>913134.0347376788</v>
      </c>
      <c r="F15" s="131">
        <v>1379488.2899262898</v>
      </c>
      <c r="G15" s="132">
        <f t="shared" si="0"/>
        <v>9421903.702231536</v>
      </c>
      <c r="H15" s="87">
        <v>1</v>
      </c>
      <c r="I15" s="215" t="s">
        <v>2</v>
      </c>
      <c r="J15" s="131">
        <f t="shared" si="1"/>
        <v>9421903.702231536</v>
      </c>
      <c r="K15" s="249"/>
    </row>
    <row r="16" spans="1:15" s="129" customFormat="1" ht="21">
      <c r="A16" s="216" t="s">
        <v>113</v>
      </c>
      <c r="B16" s="217"/>
      <c r="C16" s="218">
        <v>73460119.62567568</v>
      </c>
      <c r="D16" s="218">
        <v>0</v>
      </c>
      <c r="E16" s="218">
        <v>3710520.397376789</v>
      </c>
      <c r="F16" s="218">
        <v>6159772.9692629</v>
      </c>
      <c r="G16" s="218">
        <f>SUM(G17:G18)</f>
        <v>83330412.99231535</v>
      </c>
      <c r="H16" s="219"/>
      <c r="I16" s="220"/>
      <c r="J16" s="221"/>
      <c r="L16" s="210"/>
      <c r="M16" s="210"/>
      <c r="N16" s="210"/>
      <c r="O16" s="222"/>
    </row>
    <row r="17" spans="1:13" s="129" customFormat="1" ht="21">
      <c r="A17" s="103">
        <v>1</v>
      </c>
      <c r="B17" s="126" t="s">
        <v>46</v>
      </c>
      <c r="C17" s="74">
        <v>47701147.3454054</v>
      </c>
      <c r="D17" s="74">
        <v>0</v>
      </c>
      <c r="E17" s="74">
        <v>2430003.9084260734</v>
      </c>
      <c r="F17" s="74">
        <v>3945896.75955774</v>
      </c>
      <c r="G17" s="128">
        <f aca="true" t="shared" si="2" ref="G17:G31">SUM(C17:F17)</f>
        <v>54077048.013389215</v>
      </c>
      <c r="H17" s="212">
        <v>23</v>
      </c>
      <c r="I17" s="213" t="s">
        <v>9</v>
      </c>
      <c r="J17" s="74">
        <f>+G17/H17</f>
        <v>2351176.00058214</v>
      </c>
      <c r="M17" s="223"/>
    </row>
    <row r="18" spans="1:10" s="129" customFormat="1" ht="21.75" thickBot="1">
      <c r="A18" s="130">
        <v>2</v>
      </c>
      <c r="B18" s="127" t="s">
        <v>47</v>
      </c>
      <c r="C18" s="131">
        <v>25758972.28027027</v>
      </c>
      <c r="D18" s="131">
        <v>0</v>
      </c>
      <c r="E18" s="131">
        <v>1280516.4889507156</v>
      </c>
      <c r="F18" s="131">
        <v>2213876.2097051595</v>
      </c>
      <c r="G18" s="132">
        <f t="shared" si="2"/>
        <v>29253364.978926145</v>
      </c>
      <c r="H18" s="214">
        <v>16</v>
      </c>
      <c r="I18" s="215" t="s">
        <v>2</v>
      </c>
      <c r="J18" s="131">
        <f>+G18/H18</f>
        <v>1828335.311182884</v>
      </c>
    </row>
    <row r="19" spans="1:15" s="210" customFormat="1" ht="21">
      <c r="A19" s="216" t="s">
        <v>114</v>
      </c>
      <c r="B19" s="225"/>
      <c r="C19" s="218">
        <v>111274589.75567567</v>
      </c>
      <c r="D19" s="218">
        <v>0</v>
      </c>
      <c r="E19" s="218">
        <v>3774752.947376789</v>
      </c>
      <c r="F19" s="218">
        <v>11158700.079262897</v>
      </c>
      <c r="G19" s="218">
        <f t="shared" si="2"/>
        <v>126208042.78231536</v>
      </c>
      <c r="H19" s="226"/>
      <c r="I19" s="227"/>
      <c r="J19" s="218"/>
      <c r="O19" s="222"/>
    </row>
    <row r="20" spans="1:10" s="129" customFormat="1" ht="21">
      <c r="A20" s="103">
        <v>1</v>
      </c>
      <c r="B20" s="126" t="s">
        <v>295</v>
      </c>
      <c r="C20" s="74">
        <v>30360548.607567567</v>
      </c>
      <c r="D20" s="74">
        <v>0</v>
      </c>
      <c r="E20" s="74">
        <v>1028551.1747376788</v>
      </c>
      <c r="F20" s="74">
        <v>2940907.2099262895</v>
      </c>
      <c r="G20" s="128">
        <f t="shared" si="2"/>
        <v>34330006.99223154</v>
      </c>
      <c r="H20" s="212">
        <v>50</v>
      </c>
      <c r="I20" s="213" t="s">
        <v>9</v>
      </c>
      <c r="J20" s="74">
        <f aca="true" t="shared" si="3" ref="J20:J31">+G20/H20</f>
        <v>686600.1398446308</v>
      </c>
    </row>
    <row r="21" spans="1:10" s="129" customFormat="1" ht="21">
      <c r="A21" s="103">
        <v>2</v>
      </c>
      <c r="B21" s="126" t="s">
        <v>296</v>
      </c>
      <c r="C21" s="74">
        <v>4273652.937567567</v>
      </c>
      <c r="D21" s="74">
        <v>0</v>
      </c>
      <c r="E21" s="74">
        <v>145461.20473767884</v>
      </c>
      <c r="F21" s="74">
        <v>465509.0299262899</v>
      </c>
      <c r="G21" s="128">
        <f t="shared" si="2"/>
        <v>4884623.172231536</v>
      </c>
      <c r="H21" s="212">
        <v>10</v>
      </c>
      <c r="I21" s="213" t="s">
        <v>278</v>
      </c>
      <c r="J21" s="74">
        <f t="shared" si="3"/>
        <v>488462.31722315366</v>
      </c>
    </row>
    <row r="22" spans="1:10" s="129" customFormat="1" ht="21">
      <c r="A22" s="103">
        <v>3</v>
      </c>
      <c r="B22" s="126" t="s">
        <v>297</v>
      </c>
      <c r="C22" s="74">
        <v>3812427.7675675675</v>
      </c>
      <c r="D22" s="74">
        <v>0</v>
      </c>
      <c r="E22" s="74">
        <v>129847.87473767885</v>
      </c>
      <c r="F22" s="74">
        <v>421743.1499262899</v>
      </c>
      <c r="G22" s="128">
        <f t="shared" si="2"/>
        <v>4364018.7922315365</v>
      </c>
      <c r="H22" s="212">
        <v>10</v>
      </c>
      <c r="I22" s="213" t="s">
        <v>278</v>
      </c>
      <c r="J22" s="74">
        <f t="shared" si="3"/>
        <v>436401.87922315364</v>
      </c>
    </row>
    <row r="23" spans="1:10" s="129" customFormat="1" ht="21">
      <c r="A23" s="103">
        <v>4</v>
      </c>
      <c r="B23" s="126" t="s">
        <v>298</v>
      </c>
      <c r="C23" s="74">
        <v>14958335.745135136</v>
      </c>
      <c r="D23" s="74">
        <v>0</v>
      </c>
      <c r="E23" s="74">
        <v>507947.69947535766</v>
      </c>
      <c r="F23" s="74">
        <v>1539363.7998525798</v>
      </c>
      <c r="G23" s="128">
        <f>SUM(C23:F23)</f>
        <v>17005647.24446307</v>
      </c>
      <c r="H23" s="212">
        <v>1</v>
      </c>
      <c r="I23" s="213" t="s">
        <v>8</v>
      </c>
      <c r="J23" s="74">
        <f t="shared" si="3"/>
        <v>17005647.24446307</v>
      </c>
    </row>
    <row r="24" spans="1:10" s="129" customFormat="1" ht="21">
      <c r="A24" s="103">
        <v>5</v>
      </c>
      <c r="B24" s="126" t="s">
        <v>299</v>
      </c>
      <c r="C24" s="221">
        <v>13378237.807567568</v>
      </c>
      <c r="D24" s="221">
        <v>0</v>
      </c>
      <c r="E24" s="221">
        <v>453668.3447376789</v>
      </c>
      <c r="F24" s="221">
        <v>1329447.49992629</v>
      </c>
      <c r="G24" s="218">
        <f t="shared" si="2"/>
        <v>15161353.652231537</v>
      </c>
      <c r="H24" s="212">
        <v>220</v>
      </c>
      <c r="I24" s="213" t="s">
        <v>9</v>
      </c>
      <c r="J24" s="74">
        <f t="shared" si="3"/>
        <v>68915.2438737797</v>
      </c>
    </row>
    <row r="25" spans="1:10" s="129" customFormat="1" ht="21">
      <c r="A25" s="103">
        <v>6</v>
      </c>
      <c r="B25" s="126" t="s">
        <v>300</v>
      </c>
      <c r="C25" s="74">
        <v>11192030.497567568</v>
      </c>
      <c r="D25" s="74">
        <v>0</v>
      </c>
      <c r="E25" s="74">
        <v>379661.1647376789</v>
      </c>
      <c r="F25" s="74">
        <v>1121997.2299262898</v>
      </c>
      <c r="G25" s="128">
        <f t="shared" si="2"/>
        <v>12693688.892231537</v>
      </c>
      <c r="H25" s="212">
        <v>6</v>
      </c>
      <c r="I25" s="213" t="s">
        <v>31</v>
      </c>
      <c r="J25" s="74">
        <f t="shared" si="3"/>
        <v>2115614.8153719227</v>
      </c>
    </row>
    <row r="26" spans="1:10" s="129" customFormat="1" ht="21">
      <c r="A26" s="103"/>
      <c r="B26" s="126" t="s">
        <v>301</v>
      </c>
      <c r="C26" s="74"/>
      <c r="D26" s="74"/>
      <c r="E26" s="74"/>
      <c r="F26" s="74"/>
      <c r="G26" s="128">
        <f t="shared" si="2"/>
        <v>0</v>
      </c>
      <c r="H26" s="212"/>
      <c r="I26" s="213"/>
      <c r="J26" s="74"/>
    </row>
    <row r="27" spans="1:10" s="129" customFormat="1" ht="21">
      <c r="A27" s="103"/>
      <c r="B27" s="126" t="s">
        <v>302</v>
      </c>
      <c r="C27" s="74"/>
      <c r="D27" s="74"/>
      <c r="E27" s="74"/>
      <c r="F27" s="74"/>
      <c r="G27" s="128">
        <f t="shared" si="2"/>
        <v>0</v>
      </c>
      <c r="H27" s="212"/>
      <c r="I27" s="213"/>
      <c r="J27" s="74"/>
    </row>
    <row r="28" spans="1:10" s="129" customFormat="1" ht="21">
      <c r="A28" s="103">
        <v>7</v>
      </c>
      <c r="B28" s="126" t="s">
        <v>303</v>
      </c>
      <c r="C28" s="74">
        <v>13627299.407567568</v>
      </c>
      <c r="D28" s="74">
        <v>0</v>
      </c>
      <c r="E28" s="74">
        <v>462099.54473767884</v>
      </c>
      <c r="F28" s="74">
        <v>1353081.0799262899</v>
      </c>
      <c r="G28" s="128">
        <f t="shared" si="2"/>
        <v>15442480.032231536</v>
      </c>
      <c r="H28" s="212">
        <v>77</v>
      </c>
      <c r="I28" s="213" t="s">
        <v>10</v>
      </c>
      <c r="J28" s="74">
        <f>+G28/H28</f>
        <v>200551.68873027968</v>
      </c>
    </row>
    <row r="29" spans="1:10" s="129" customFormat="1" ht="21">
      <c r="A29" s="103">
        <v>8</v>
      </c>
      <c r="B29" s="126" t="s">
        <v>304</v>
      </c>
      <c r="C29" s="74">
        <v>6496758.257567568</v>
      </c>
      <c r="D29" s="74">
        <v>0</v>
      </c>
      <c r="E29" s="74">
        <v>220717.45473767887</v>
      </c>
      <c r="F29" s="74">
        <v>676460.5699262898</v>
      </c>
      <c r="G29" s="128">
        <f t="shared" si="2"/>
        <v>7393936.282231537</v>
      </c>
      <c r="H29" s="212">
        <v>77</v>
      </c>
      <c r="I29" s="213" t="s">
        <v>10</v>
      </c>
      <c r="J29" s="74">
        <f t="shared" si="3"/>
        <v>96025.14652248748</v>
      </c>
    </row>
    <row r="30" spans="1:10" s="129" customFormat="1" ht="21">
      <c r="A30" s="103">
        <v>9</v>
      </c>
      <c r="B30" s="126" t="s">
        <v>51</v>
      </c>
      <c r="C30" s="74"/>
      <c r="D30" s="74"/>
      <c r="E30" s="74"/>
      <c r="F30" s="74"/>
      <c r="G30" s="128">
        <f t="shared" si="2"/>
        <v>0</v>
      </c>
      <c r="H30" s="212"/>
      <c r="I30" s="213"/>
      <c r="J30" s="74" t="e">
        <f t="shared" si="3"/>
        <v>#DIV/0!</v>
      </c>
    </row>
    <row r="31" spans="1:10" s="129" customFormat="1" ht="21.75" thickBot="1">
      <c r="A31" s="130">
        <v>10</v>
      </c>
      <c r="B31" s="127" t="s">
        <v>305</v>
      </c>
      <c r="C31" s="131">
        <v>13175298.727567568</v>
      </c>
      <c r="D31" s="131">
        <v>0</v>
      </c>
      <c r="E31" s="131">
        <v>446798.48473767884</v>
      </c>
      <c r="F31" s="131">
        <v>1310190.50992629</v>
      </c>
      <c r="G31" s="132">
        <f t="shared" si="2"/>
        <v>14932287.722231537</v>
      </c>
      <c r="H31" s="214">
        <v>15</v>
      </c>
      <c r="I31" s="215" t="s">
        <v>11</v>
      </c>
      <c r="J31" s="131">
        <f t="shared" si="3"/>
        <v>995485.8481487691</v>
      </c>
    </row>
    <row r="32" spans="1:15" s="210" customFormat="1" ht="21">
      <c r="A32" s="216" t="s">
        <v>115</v>
      </c>
      <c r="B32" s="225"/>
      <c r="C32" s="218">
        <v>41208884.31270271</v>
      </c>
      <c r="D32" s="218">
        <v>0</v>
      </c>
      <c r="E32" s="218">
        <v>2733271.184213036</v>
      </c>
      <c r="F32" s="218">
        <v>3920966.119778869</v>
      </c>
      <c r="G32" s="218">
        <f aca="true" t="shared" si="4" ref="G32:G40">SUM(C32:F32)</f>
        <v>47863121.616694614</v>
      </c>
      <c r="H32" s="226"/>
      <c r="I32" s="227"/>
      <c r="J32" s="218"/>
      <c r="K32" s="250"/>
      <c r="O32" s="222"/>
    </row>
    <row r="33" spans="1:11" s="129" customFormat="1" ht="21">
      <c r="A33" s="103">
        <v>1</v>
      </c>
      <c r="B33" s="126" t="s">
        <v>52</v>
      </c>
      <c r="C33" s="74">
        <v>19539364.31756757</v>
      </c>
      <c r="D33" s="74">
        <v>0</v>
      </c>
      <c r="E33" s="74">
        <v>1325910.7847376787</v>
      </c>
      <c r="F33" s="74">
        <v>1829969.0699262898</v>
      </c>
      <c r="G33" s="128">
        <f t="shared" si="4"/>
        <v>22695244.17223154</v>
      </c>
      <c r="H33" s="212">
        <v>26</v>
      </c>
      <c r="I33" s="213" t="s">
        <v>2</v>
      </c>
      <c r="J33" s="74">
        <f aca="true" t="shared" si="5" ref="J33:J40">+G33/H33</f>
        <v>872894.00662429</v>
      </c>
      <c r="K33" s="249"/>
    </row>
    <row r="34" spans="1:11" s="129" customFormat="1" ht="21">
      <c r="A34" s="103">
        <v>2</v>
      </c>
      <c r="B34" s="126" t="s">
        <v>53</v>
      </c>
      <c r="C34" s="74">
        <v>18950064.027567565</v>
      </c>
      <c r="D34" s="74">
        <v>0</v>
      </c>
      <c r="E34" s="74">
        <v>1283785.8747376788</v>
      </c>
      <c r="F34" s="74">
        <v>1776860.5399262898</v>
      </c>
      <c r="G34" s="128">
        <f t="shared" si="4"/>
        <v>22010710.442231536</v>
      </c>
      <c r="H34" s="212">
        <v>11</v>
      </c>
      <c r="I34" s="213" t="s">
        <v>2</v>
      </c>
      <c r="J34" s="74">
        <f t="shared" si="5"/>
        <v>2000973.6765665032</v>
      </c>
      <c r="K34" s="249"/>
    </row>
    <row r="35" spans="1:11" s="129" customFormat="1" ht="21.75" thickBot="1">
      <c r="A35" s="130">
        <v>3</v>
      </c>
      <c r="B35" s="127" t="s">
        <v>54</v>
      </c>
      <c r="C35" s="131">
        <v>2719455.9675675672</v>
      </c>
      <c r="D35" s="131">
        <v>0</v>
      </c>
      <c r="E35" s="131">
        <v>123574.52473767885</v>
      </c>
      <c r="F35" s="131">
        <v>314136.5099262899</v>
      </c>
      <c r="G35" s="132">
        <f t="shared" si="4"/>
        <v>3157167.002231536</v>
      </c>
      <c r="H35" s="214">
        <v>3</v>
      </c>
      <c r="I35" s="215" t="s">
        <v>2</v>
      </c>
      <c r="J35" s="131">
        <f t="shared" si="5"/>
        <v>1052389.0007438452</v>
      </c>
      <c r="K35" s="249"/>
    </row>
    <row r="36" spans="1:15" s="210" customFormat="1" ht="21">
      <c r="A36" s="216" t="s">
        <v>203</v>
      </c>
      <c r="B36" s="225"/>
      <c r="C36" s="218">
        <v>166919740.64027026</v>
      </c>
      <c r="D36" s="218">
        <v>0</v>
      </c>
      <c r="E36" s="218">
        <v>20128757.688950717</v>
      </c>
      <c r="F36" s="218">
        <v>27450809.52970516</v>
      </c>
      <c r="G36" s="218">
        <f>SUM(C36:F36)</f>
        <v>214499307.85892615</v>
      </c>
      <c r="H36" s="226"/>
      <c r="I36" s="227"/>
      <c r="J36" s="218"/>
      <c r="K36" s="250"/>
      <c r="O36" s="222"/>
    </row>
    <row r="37" spans="1:11" s="129" customFormat="1" ht="21">
      <c r="A37" s="103">
        <v>1</v>
      </c>
      <c r="B37" s="126" t="s">
        <v>55</v>
      </c>
      <c r="C37" s="74">
        <v>25799143.31756757</v>
      </c>
      <c r="D37" s="74">
        <v>0</v>
      </c>
      <c r="E37" s="74">
        <v>3045397.124737679</v>
      </c>
      <c r="F37" s="74">
        <v>4213842.39992629</v>
      </c>
      <c r="G37" s="128">
        <f>SUM(C37:F37)</f>
        <v>33058382.84223154</v>
      </c>
      <c r="H37" s="212">
        <v>10</v>
      </c>
      <c r="I37" s="213" t="s">
        <v>2</v>
      </c>
      <c r="J37" s="74">
        <f t="shared" si="5"/>
        <v>3305838.2842231537</v>
      </c>
      <c r="K37" s="249"/>
    </row>
    <row r="38" spans="1:11" s="129" customFormat="1" ht="21">
      <c r="A38" s="103">
        <v>2</v>
      </c>
      <c r="B38" s="126" t="s">
        <v>56</v>
      </c>
      <c r="C38" s="74">
        <v>17833747.397567566</v>
      </c>
      <c r="D38" s="74">
        <v>0</v>
      </c>
      <c r="E38" s="74">
        <v>2052000.984737679</v>
      </c>
      <c r="F38" s="74">
        <v>2889412.39992629</v>
      </c>
      <c r="G38" s="128">
        <f t="shared" si="4"/>
        <v>22775160.782231536</v>
      </c>
      <c r="H38" s="212">
        <v>10</v>
      </c>
      <c r="I38" s="213" t="s">
        <v>2</v>
      </c>
      <c r="J38" s="74">
        <f t="shared" si="5"/>
        <v>2277516.0782231535</v>
      </c>
      <c r="K38" s="249"/>
    </row>
    <row r="39" spans="1:11" s="129" customFormat="1" ht="21">
      <c r="A39" s="103">
        <v>3</v>
      </c>
      <c r="B39" s="126" t="s">
        <v>57</v>
      </c>
      <c r="C39" s="74">
        <v>97487706.60756756</v>
      </c>
      <c r="D39" s="74">
        <v>0</v>
      </c>
      <c r="E39" s="74">
        <v>11985962.45473768</v>
      </c>
      <c r="F39" s="74">
        <v>16133712.33992629</v>
      </c>
      <c r="G39" s="128">
        <f t="shared" si="4"/>
        <v>125607381.40223153</v>
      </c>
      <c r="H39" s="212">
        <v>5</v>
      </c>
      <c r="I39" s="213" t="s">
        <v>8</v>
      </c>
      <c r="J39" s="74">
        <f t="shared" si="5"/>
        <v>25121476.280446306</v>
      </c>
      <c r="K39" s="249"/>
    </row>
    <row r="40" spans="1:11" s="129" customFormat="1" ht="21">
      <c r="A40" s="103">
        <v>4</v>
      </c>
      <c r="B40" s="126" t="s">
        <v>58</v>
      </c>
      <c r="C40" s="74">
        <v>25799143.31756757</v>
      </c>
      <c r="D40" s="74">
        <v>0</v>
      </c>
      <c r="E40" s="74">
        <v>3045397.124737679</v>
      </c>
      <c r="F40" s="74">
        <v>4213842.38992629</v>
      </c>
      <c r="G40" s="128">
        <f t="shared" si="4"/>
        <v>33058382.832231537</v>
      </c>
      <c r="H40" s="212">
        <v>10</v>
      </c>
      <c r="I40" s="213" t="s">
        <v>2</v>
      </c>
      <c r="J40" s="74">
        <f t="shared" si="5"/>
        <v>3305838.2832231536</v>
      </c>
      <c r="K40" s="249"/>
    </row>
    <row r="41" spans="1:10" s="129" customFormat="1" ht="21">
      <c r="A41" s="103"/>
      <c r="B41" s="126"/>
      <c r="C41" s="74"/>
      <c r="D41" s="74"/>
      <c r="E41" s="74"/>
      <c r="F41" s="74"/>
      <c r="G41" s="128"/>
      <c r="H41" s="212"/>
      <c r="I41" s="213"/>
      <c r="J41" s="74"/>
    </row>
    <row r="42" spans="1:10" s="129" customFormat="1" ht="21.75" thickBot="1">
      <c r="A42" s="636" t="s">
        <v>88</v>
      </c>
      <c r="B42" s="637"/>
      <c r="C42" s="228">
        <v>467573000.97</v>
      </c>
      <c r="D42" s="228">
        <v>0</v>
      </c>
      <c r="E42" s="228">
        <v>37231761.65529412</v>
      </c>
      <c r="F42" s="228">
        <v>58170079.72727272</v>
      </c>
      <c r="G42" s="228">
        <f>+G4+G12+G16+G19+G32+G36</f>
        <v>562974842.3525668</v>
      </c>
      <c r="H42" s="229"/>
      <c r="I42" s="230"/>
      <c r="J42" s="228"/>
    </row>
    <row r="43" spans="3:10" ht="21.75" thickTop="1">
      <c r="C43" s="15"/>
      <c r="D43" s="15"/>
      <c r="E43" s="15"/>
      <c r="F43" s="15"/>
      <c r="G43" s="15"/>
      <c r="H43" s="231"/>
      <c r="I43" s="232"/>
      <c r="J43" s="15"/>
    </row>
    <row r="44" spans="3:10" ht="21" hidden="1">
      <c r="C44" s="625">
        <f>+'ตารางที่ 3'!C60-'ตารางที่ 5'!C42</f>
        <v>0</v>
      </c>
      <c r="D44" s="625">
        <f>+'ตารางที่ 3'!D60-'ตารางที่ 5'!D42</f>
        <v>0</v>
      </c>
      <c r="E44" s="625">
        <f>+'ตารางที่ 3'!E60-'ตารางที่ 5'!E42</f>
        <v>0</v>
      </c>
      <c r="F44" s="625">
        <f>+'ตารางที่ 3'!F60-'ตารางที่ 5'!F42</f>
        <v>0</v>
      </c>
      <c r="G44" s="625">
        <f>+G42-'ตารางที่ 1 '!E14</f>
        <v>0.002566814422607422</v>
      </c>
      <c r="H44" s="233"/>
      <c r="I44" s="234"/>
      <c r="J44" s="15"/>
    </row>
    <row r="45" spans="1:10" ht="21">
      <c r="A45" s="235"/>
      <c r="B45" s="235"/>
      <c r="C45" s="15"/>
      <c r="D45" s="15"/>
      <c r="E45" s="15"/>
      <c r="F45" s="15"/>
      <c r="G45" s="15"/>
      <c r="H45" s="233"/>
      <c r="I45" s="234"/>
      <c r="J45" s="15"/>
    </row>
    <row r="46" spans="3:10" ht="21">
      <c r="C46" s="15"/>
      <c r="D46" s="15"/>
      <c r="E46" s="15"/>
      <c r="F46" s="15"/>
      <c r="G46" s="15"/>
      <c r="H46" s="233"/>
      <c r="I46" s="234"/>
      <c r="J46" s="15"/>
    </row>
    <row r="47" spans="3:10" ht="21">
      <c r="C47" s="15"/>
      <c r="D47" s="15"/>
      <c r="E47" s="15"/>
      <c r="F47" s="15"/>
      <c r="G47" s="15"/>
      <c r="H47" s="233"/>
      <c r="I47" s="234"/>
      <c r="J47" s="15"/>
    </row>
    <row r="48" spans="3:10" ht="21">
      <c r="C48" s="15"/>
      <c r="D48" s="15"/>
      <c r="E48" s="15"/>
      <c r="F48" s="15"/>
      <c r="G48" s="15"/>
      <c r="H48" s="233"/>
      <c r="I48" s="234"/>
      <c r="J48" s="15"/>
    </row>
    <row r="49" spans="3:10" ht="21">
      <c r="C49" s="15"/>
      <c r="D49" s="15"/>
      <c r="E49" s="15"/>
      <c r="F49" s="15"/>
      <c r="G49" s="15"/>
      <c r="H49" s="233"/>
      <c r="I49" s="234"/>
      <c r="J49" s="15"/>
    </row>
    <row r="50" spans="3:10" ht="21">
      <c r="C50" s="15"/>
      <c r="D50" s="15"/>
      <c r="E50" s="15"/>
      <c r="F50" s="15"/>
      <c r="G50" s="15"/>
      <c r="H50" s="233"/>
      <c r="I50" s="234"/>
      <c r="J50" s="15"/>
    </row>
    <row r="51" spans="3:10" ht="21">
      <c r="C51" s="15"/>
      <c r="D51" s="15"/>
      <c r="E51" s="15"/>
      <c r="F51" s="15"/>
      <c r="G51" s="15"/>
      <c r="H51" s="233"/>
      <c r="I51" s="234"/>
      <c r="J51" s="15"/>
    </row>
    <row r="52" spans="3:10" ht="21">
      <c r="C52" s="15"/>
      <c r="D52" s="15"/>
      <c r="E52" s="15"/>
      <c r="F52" s="15"/>
      <c r="G52" s="15"/>
      <c r="H52" s="233"/>
      <c r="I52" s="234"/>
      <c r="J52" s="15"/>
    </row>
    <row r="53" spans="3:10" ht="21">
      <c r="C53" s="15"/>
      <c r="D53" s="15"/>
      <c r="E53" s="15"/>
      <c r="F53" s="15"/>
      <c r="G53" s="15"/>
      <c r="H53" s="233"/>
      <c r="I53" s="234"/>
      <c r="J53" s="15"/>
    </row>
    <row r="54" spans="3:10" ht="21">
      <c r="C54" s="15"/>
      <c r="D54" s="15"/>
      <c r="E54" s="15"/>
      <c r="F54" s="15"/>
      <c r="G54" s="15"/>
      <c r="H54" s="233"/>
      <c r="I54" s="234"/>
      <c r="J54" s="15"/>
    </row>
    <row r="55" spans="3:10" ht="21">
      <c r="C55" s="15"/>
      <c r="D55" s="15"/>
      <c r="E55" s="15"/>
      <c r="F55" s="15"/>
      <c r="G55" s="15"/>
      <c r="H55" s="233"/>
      <c r="I55" s="234"/>
      <c r="J55" s="15"/>
    </row>
    <row r="56" spans="3:10" ht="21">
      <c r="C56" s="15"/>
      <c r="D56" s="15"/>
      <c r="E56" s="15"/>
      <c r="F56" s="15"/>
      <c r="G56" s="15"/>
      <c r="H56" s="233"/>
      <c r="I56" s="234"/>
      <c r="J56" s="15"/>
    </row>
    <row r="57" spans="3:10" ht="21">
      <c r="C57" s="15"/>
      <c r="D57" s="15"/>
      <c r="E57" s="15"/>
      <c r="F57" s="15"/>
      <c r="G57" s="15"/>
      <c r="H57" s="233"/>
      <c r="I57" s="234"/>
      <c r="J57" s="15"/>
    </row>
    <row r="58" spans="3:10" ht="21">
      <c r="C58" s="15"/>
      <c r="D58" s="15"/>
      <c r="E58" s="15"/>
      <c r="F58" s="15"/>
      <c r="G58" s="15"/>
      <c r="H58" s="233"/>
      <c r="I58" s="234"/>
      <c r="J58" s="15"/>
    </row>
    <row r="59" spans="3:10" ht="21">
      <c r="C59" s="15"/>
      <c r="D59" s="15"/>
      <c r="E59" s="15"/>
      <c r="F59" s="15"/>
      <c r="G59" s="15"/>
      <c r="H59" s="233"/>
      <c r="I59" s="234"/>
      <c r="J59" s="15"/>
    </row>
    <row r="60" spans="3:10" ht="21">
      <c r="C60" s="15"/>
      <c r="D60" s="15"/>
      <c r="E60" s="15"/>
      <c r="F60" s="15"/>
      <c r="G60" s="15"/>
      <c r="H60" s="233"/>
      <c r="I60" s="234"/>
      <c r="J60" s="15"/>
    </row>
    <row r="61" spans="3:10" ht="21">
      <c r="C61" s="15"/>
      <c r="D61" s="15"/>
      <c r="E61" s="15"/>
      <c r="F61" s="15"/>
      <c r="G61" s="15"/>
      <c r="H61" s="233"/>
      <c r="I61" s="234"/>
      <c r="J61" s="15"/>
    </row>
    <row r="62" spans="3:10" ht="21">
      <c r="C62" s="15"/>
      <c r="D62" s="15"/>
      <c r="E62" s="15"/>
      <c r="F62" s="15"/>
      <c r="G62" s="15"/>
      <c r="H62" s="233"/>
      <c r="I62" s="234"/>
      <c r="J62" s="15"/>
    </row>
    <row r="63" spans="3:10" ht="21">
      <c r="C63" s="15"/>
      <c r="D63" s="15"/>
      <c r="E63" s="15"/>
      <c r="F63" s="15"/>
      <c r="G63" s="15"/>
      <c r="H63" s="233"/>
      <c r="I63" s="234"/>
      <c r="J63" s="15"/>
    </row>
    <row r="64" spans="3:10" ht="21">
      <c r="C64" s="15"/>
      <c r="D64" s="15"/>
      <c r="E64" s="15"/>
      <c r="F64" s="15"/>
      <c r="G64" s="15"/>
      <c r="H64" s="233"/>
      <c r="I64" s="234"/>
      <c r="J64" s="15"/>
    </row>
    <row r="65" spans="3:10" ht="21">
      <c r="C65" s="15"/>
      <c r="D65" s="15"/>
      <c r="E65" s="15"/>
      <c r="F65" s="15"/>
      <c r="G65" s="15"/>
      <c r="H65" s="233"/>
      <c r="I65" s="234"/>
      <c r="J65" s="15"/>
    </row>
    <row r="66" spans="3:10" ht="21">
      <c r="C66" s="15"/>
      <c r="D66" s="15"/>
      <c r="E66" s="15"/>
      <c r="F66" s="15"/>
      <c r="G66" s="15"/>
      <c r="H66" s="233"/>
      <c r="I66" s="234"/>
      <c r="J66" s="15"/>
    </row>
    <row r="67" spans="3:10" ht="21">
      <c r="C67" s="15"/>
      <c r="D67" s="15"/>
      <c r="E67" s="15"/>
      <c r="F67" s="15"/>
      <c r="G67" s="15"/>
      <c r="H67" s="233"/>
      <c r="I67" s="234"/>
      <c r="J67" s="15"/>
    </row>
    <row r="68" spans="3:10" ht="21">
      <c r="C68" s="15"/>
      <c r="D68" s="15"/>
      <c r="E68" s="15"/>
      <c r="F68" s="15"/>
      <c r="G68" s="15"/>
      <c r="H68" s="233"/>
      <c r="I68" s="234"/>
      <c r="J68" s="15"/>
    </row>
    <row r="69" spans="3:10" ht="21">
      <c r="C69" s="15"/>
      <c r="D69" s="15"/>
      <c r="E69" s="15"/>
      <c r="F69" s="15"/>
      <c r="G69" s="15"/>
      <c r="H69" s="233"/>
      <c r="I69" s="234"/>
      <c r="J69" s="15"/>
    </row>
    <row r="70" spans="3:10" ht="21">
      <c r="C70" s="15"/>
      <c r="D70" s="15"/>
      <c r="E70" s="15"/>
      <c r="F70" s="15"/>
      <c r="G70" s="15"/>
      <c r="H70" s="233"/>
      <c r="I70" s="234"/>
      <c r="J70" s="15"/>
    </row>
    <row r="71" spans="3:10" ht="21">
      <c r="C71" s="15"/>
      <c r="D71" s="15"/>
      <c r="E71" s="15"/>
      <c r="F71" s="15"/>
      <c r="G71" s="15"/>
      <c r="H71" s="233"/>
      <c r="I71" s="234"/>
      <c r="J71" s="15"/>
    </row>
    <row r="72" spans="3:10" ht="21">
      <c r="C72" s="15"/>
      <c r="D72" s="15"/>
      <c r="E72" s="15"/>
      <c r="F72" s="15"/>
      <c r="G72" s="15"/>
      <c r="H72" s="233"/>
      <c r="I72" s="234"/>
      <c r="J72" s="15"/>
    </row>
    <row r="73" spans="3:10" ht="21">
      <c r="C73" s="15"/>
      <c r="D73" s="15"/>
      <c r="E73" s="15"/>
      <c r="F73" s="15"/>
      <c r="G73" s="15"/>
      <c r="H73" s="233"/>
      <c r="I73" s="234"/>
      <c r="J73" s="15"/>
    </row>
    <row r="74" spans="3:10" ht="21">
      <c r="C74" s="15"/>
      <c r="D74" s="15"/>
      <c r="E74" s="15"/>
      <c r="F74" s="15"/>
      <c r="G74" s="15"/>
      <c r="H74" s="233"/>
      <c r="I74" s="234"/>
      <c r="J74" s="15"/>
    </row>
    <row r="75" spans="3:10" ht="21">
      <c r="C75" s="15"/>
      <c r="D75" s="15"/>
      <c r="E75" s="15"/>
      <c r="F75" s="15"/>
      <c r="G75" s="15"/>
      <c r="H75" s="233"/>
      <c r="I75" s="234"/>
      <c r="J75" s="15"/>
    </row>
    <row r="76" spans="3:10" ht="21">
      <c r="C76" s="15"/>
      <c r="D76" s="15"/>
      <c r="E76" s="15"/>
      <c r="F76" s="15"/>
      <c r="G76" s="15"/>
      <c r="H76" s="233"/>
      <c r="I76" s="234"/>
      <c r="J76" s="15"/>
    </row>
    <row r="77" spans="3:10" ht="21">
      <c r="C77" s="15"/>
      <c r="D77" s="15"/>
      <c r="E77" s="15"/>
      <c r="F77" s="15"/>
      <c r="G77" s="15"/>
      <c r="H77" s="233"/>
      <c r="I77" s="234"/>
      <c r="J77" s="15"/>
    </row>
    <row r="78" spans="3:10" ht="21">
      <c r="C78" s="15"/>
      <c r="D78" s="15"/>
      <c r="E78" s="15"/>
      <c r="F78" s="15"/>
      <c r="G78" s="15"/>
      <c r="H78" s="233"/>
      <c r="I78" s="234"/>
      <c r="J78" s="15"/>
    </row>
    <row r="79" spans="3:10" ht="21">
      <c r="C79" s="15"/>
      <c r="D79" s="15"/>
      <c r="E79" s="15"/>
      <c r="F79" s="15"/>
      <c r="G79" s="15"/>
      <c r="H79" s="233"/>
      <c r="I79" s="234"/>
      <c r="J79" s="15"/>
    </row>
    <row r="80" spans="3:10" ht="21">
      <c r="C80" s="15"/>
      <c r="D80" s="15"/>
      <c r="E80" s="15"/>
      <c r="F80" s="15"/>
      <c r="G80" s="15"/>
      <c r="H80" s="233"/>
      <c r="I80" s="234"/>
      <c r="J80" s="15"/>
    </row>
    <row r="81" spans="3:10" ht="21">
      <c r="C81" s="15"/>
      <c r="D81" s="15"/>
      <c r="E81" s="15"/>
      <c r="F81" s="15"/>
      <c r="G81" s="15"/>
      <c r="H81" s="233"/>
      <c r="I81" s="234"/>
      <c r="J81" s="15"/>
    </row>
    <row r="82" spans="3:10" ht="21">
      <c r="C82" s="15"/>
      <c r="D82" s="15"/>
      <c r="E82" s="15"/>
      <c r="F82" s="15"/>
      <c r="G82" s="15"/>
      <c r="H82" s="233"/>
      <c r="I82" s="234"/>
      <c r="J82" s="15"/>
    </row>
    <row r="83" spans="3:10" ht="21">
      <c r="C83" s="15"/>
      <c r="D83" s="15"/>
      <c r="E83" s="15"/>
      <c r="F83" s="15"/>
      <c r="G83" s="15"/>
      <c r="H83" s="233"/>
      <c r="I83" s="234"/>
      <c r="J83" s="15"/>
    </row>
    <row r="84" spans="3:10" ht="21">
      <c r="C84" s="15"/>
      <c r="D84" s="15"/>
      <c r="E84" s="15"/>
      <c r="F84" s="15"/>
      <c r="G84" s="15"/>
      <c r="H84" s="233"/>
      <c r="I84" s="234"/>
      <c r="J84" s="15"/>
    </row>
    <row r="85" spans="3:10" ht="21">
      <c r="C85" s="15"/>
      <c r="D85" s="15"/>
      <c r="E85" s="15"/>
      <c r="F85" s="15"/>
      <c r="G85" s="15"/>
      <c r="H85" s="233"/>
      <c r="I85" s="234"/>
      <c r="J85" s="15"/>
    </row>
    <row r="86" spans="3:10" ht="21">
      <c r="C86" s="15"/>
      <c r="D86" s="15"/>
      <c r="E86" s="15"/>
      <c r="F86" s="15"/>
      <c r="G86" s="15"/>
      <c r="H86" s="233"/>
      <c r="I86" s="234"/>
      <c r="J86" s="15"/>
    </row>
    <row r="87" spans="3:10" ht="21">
      <c r="C87" s="15"/>
      <c r="D87" s="15"/>
      <c r="E87" s="15"/>
      <c r="F87" s="15"/>
      <c r="G87" s="15"/>
      <c r="H87" s="233"/>
      <c r="I87" s="234"/>
      <c r="J87" s="15"/>
    </row>
    <row r="88" spans="3:10" ht="21">
      <c r="C88" s="15"/>
      <c r="D88" s="15"/>
      <c r="E88" s="15"/>
      <c r="F88" s="15"/>
      <c r="G88" s="15"/>
      <c r="H88" s="233"/>
      <c r="I88" s="234"/>
      <c r="J88" s="15"/>
    </row>
    <row r="89" spans="3:10" ht="21">
      <c r="C89" s="15"/>
      <c r="D89" s="15"/>
      <c r="E89" s="15"/>
      <c r="F89" s="15"/>
      <c r="G89" s="15"/>
      <c r="H89" s="233"/>
      <c r="I89" s="234"/>
      <c r="J89" s="15"/>
    </row>
    <row r="90" spans="3:10" ht="21">
      <c r="C90" s="15"/>
      <c r="D90" s="15"/>
      <c r="E90" s="15"/>
      <c r="F90" s="15"/>
      <c r="G90" s="15"/>
      <c r="H90" s="233"/>
      <c r="I90" s="234"/>
      <c r="J90" s="15"/>
    </row>
    <row r="91" spans="3:10" ht="21">
      <c r="C91" s="15"/>
      <c r="D91" s="15"/>
      <c r="E91" s="15"/>
      <c r="F91" s="15"/>
      <c r="G91" s="15"/>
      <c r="H91" s="233"/>
      <c r="I91" s="234"/>
      <c r="J91" s="15"/>
    </row>
    <row r="92" spans="3:10" ht="21">
      <c r="C92" s="15"/>
      <c r="D92" s="15"/>
      <c r="E92" s="15"/>
      <c r="F92" s="15"/>
      <c r="G92" s="15"/>
      <c r="H92" s="233"/>
      <c r="I92" s="234"/>
      <c r="J92" s="15"/>
    </row>
    <row r="93" spans="3:10" ht="21">
      <c r="C93" s="15"/>
      <c r="D93" s="15"/>
      <c r="E93" s="15"/>
      <c r="F93" s="15"/>
      <c r="G93" s="15"/>
      <c r="H93" s="233"/>
      <c r="I93" s="234"/>
      <c r="J93" s="15"/>
    </row>
    <row r="94" spans="3:10" ht="21">
      <c r="C94" s="15"/>
      <c r="D94" s="15"/>
      <c r="E94" s="15"/>
      <c r="F94" s="15"/>
      <c r="G94" s="15"/>
      <c r="H94" s="233"/>
      <c r="I94" s="234"/>
      <c r="J94" s="15"/>
    </row>
    <row r="95" spans="3:10" ht="21">
      <c r="C95" s="15"/>
      <c r="D95" s="15"/>
      <c r="E95" s="15"/>
      <c r="F95" s="15"/>
      <c r="G95" s="15"/>
      <c r="H95" s="233"/>
      <c r="I95" s="234"/>
      <c r="J95" s="15"/>
    </row>
    <row r="96" spans="3:10" ht="21">
      <c r="C96" s="15"/>
      <c r="D96" s="15"/>
      <c r="E96" s="15"/>
      <c r="F96" s="15"/>
      <c r="G96" s="15"/>
      <c r="H96" s="233"/>
      <c r="I96" s="234"/>
      <c r="J96" s="15"/>
    </row>
    <row r="97" spans="3:10" ht="21">
      <c r="C97" s="15"/>
      <c r="D97" s="15"/>
      <c r="E97" s="15"/>
      <c r="F97" s="15"/>
      <c r="G97" s="15"/>
      <c r="H97" s="233"/>
      <c r="I97" s="234"/>
      <c r="J97" s="15"/>
    </row>
    <row r="98" spans="3:10" ht="21">
      <c r="C98" s="15"/>
      <c r="D98" s="15"/>
      <c r="E98" s="15"/>
      <c r="F98" s="15"/>
      <c r="G98" s="15"/>
      <c r="H98" s="233"/>
      <c r="I98" s="234"/>
      <c r="J98" s="15"/>
    </row>
    <row r="99" spans="3:10" ht="21">
      <c r="C99" s="15"/>
      <c r="D99" s="15"/>
      <c r="E99" s="15"/>
      <c r="F99" s="15"/>
      <c r="G99" s="15"/>
      <c r="H99" s="233"/>
      <c r="I99" s="234"/>
      <c r="J99" s="15"/>
    </row>
    <row r="100" spans="3:10" ht="21">
      <c r="C100" s="15"/>
      <c r="D100" s="15"/>
      <c r="E100" s="15"/>
      <c r="F100" s="15"/>
      <c r="G100" s="15"/>
      <c r="H100" s="233"/>
      <c r="I100" s="234"/>
      <c r="J100" s="15"/>
    </row>
    <row r="101" spans="3:10" ht="21">
      <c r="C101" s="15"/>
      <c r="D101" s="15"/>
      <c r="E101" s="15"/>
      <c r="F101" s="15"/>
      <c r="G101" s="15"/>
      <c r="H101" s="233"/>
      <c r="I101" s="234"/>
      <c r="J101" s="15"/>
    </row>
    <row r="102" spans="3:10" ht="21">
      <c r="C102" s="15"/>
      <c r="D102" s="15"/>
      <c r="E102" s="15"/>
      <c r="F102" s="15"/>
      <c r="G102" s="15"/>
      <c r="H102" s="233"/>
      <c r="I102" s="234"/>
      <c r="J102" s="15"/>
    </row>
    <row r="103" spans="3:10" ht="21">
      <c r="C103" s="15"/>
      <c r="D103" s="15"/>
      <c r="E103" s="15"/>
      <c r="F103" s="15"/>
      <c r="G103" s="15"/>
      <c r="H103" s="233"/>
      <c r="I103" s="234"/>
      <c r="J103" s="15"/>
    </row>
    <row r="104" spans="3:10" ht="21">
      <c r="C104" s="15"/>
      <c r="D104" s="15"/>
      <c r="E104" s="15"/>
      <c r="F104" s="15"/>
      <c r="G104" s="15"/>
      <c r="H104" s="233"/>
      <c r="I104" s="234"/>
      <c r="J104" s="15"/>
    </row>
    <row r="105" spans="3:10" ht="21">
      <c r="C105" s="15"/>
      <c r="D105" s="15"/>
      <c r="E105" s="15"/>
      <c r="F105" s="15"/>
      <c r="G105" s="15"/>
      <c r="H105" s="233"/>
      <c r="I105" s="234"/>
      <c r="J105" s="15"/>
    </row>
    <row r="106" spans="3:10" ht="21">
      <c r="C106" s="15"/>
      <c r="D106" s="15"/>
      <c r="E106" s="15"/>
      <c r="F106" s="15"/>
      <c r="G106" s="15"/>
      <c r="H106" s="233"/>
      <c r="I106" s="234"/>
      <c r="J106" s="15"/>
    </row>
    <row r="107" spans="3:10" ht="21">
      <c r="C107" s="15"/>
      <c r="D107" s="15"/>
      <c r="E107" s="15"/>
      <c r="F107" s="15"/>
      <c r="G107" s="15"/>
      <c r="H107" s="233"/>
      <c r="I107" s="234"/>
      <c r="J107" s="15"/>
    </row>
    <row r="108" spans="3:10" ht="21">
      <c r="C108" s="15"/>
      <c r="D108" s="15"/>
      <c r="E108" s="15"/>
      <c r="F108" s="15"/>
      <c r="G108" s="15"/>
      <c r="H108" s="233"/>
      <c r="I108" s="234"/>
      <c r="J108" s="15"/>
    </row>
    <row r="109" spans="3:10" ht="21">
      <c r="C109" s="15"/>
      <c r="D109" s="15"/>
      <c r="E109" s="15"/>
      <c r="F109" s="15"/>
      <c r="G109" s="15"/>
      <c r="H109" s="233"/>
      <c r="I109" s="234"/>
      <c r="J109" s="15"/>
    </row>
    <row r="110" spans="3:10" ht="21">
      <c r="C110" s="15"/>
      <c r="D110" s="15"/>
      <c r="E110" s="15"/>
      <c r="F110" s="15"/>
      <c r="G110" s="15"/>
      <c r="H110" s="234"/>
      <c r="I110" s="234"/>
      <c r="J110" s="15"/>
    </row>
    <row r="111" spans="3:10" ht="21">
      <c r="C111" s="15"/>
      <c r="D111" s="15"/>
      <c r="E111" s="15"/>
      <c r="F111" s="15"/>
      <c r="G111" s="15"/>
      <c r="H111" s="234"/>
      <c r="I111" s="234"/>
      <c r="J111" s="15"/>
    </row>
    <row r="112" spans="3:10" ht="21">
      <c r="C112" s="15"/>
      <c r="D112" s="15"/>
      <c r="E112" s="15"/>
      <c r="F112" s="15"/>
      <c r="G112" s="15"/>
      <c r="H112" s="234"/>
      <c r="I112" s="234"/>
      <c r="J112" s="15"/>
    </row>
    <row r="113" spans="3:10" ht="21">
      <c r="C113" s="15"/>
      <c r="D113" s="15"/>
      <c r="E113" s="15"/>
      <c r="F113" s="15"/>
      <c r="G113" s="15"/>
      <c r="H113" s="234"/>
      <c r="I113" s="234"/>
      <c r="J113" s="15"/>
    </row>
    <row r="114" spans="3:10" ht="21">
      <c r="C114" s="15"/>
      <c r="D114" s="15"/>
      <c r="E114" s="15"/>
      <c r="F114" s="15"/>
      <c r="G114" s="15"/>
      <c r="H114" s="234"/>
      <c r="I114" s="234"/>
      <c r="J114" s="15"/>
    </row>
    <row r="115" spans="3:10" ht="21">
      <c r="C115" s="15"/>
      <c r="D115" s="15"/>
      <c r="E115" s="15"/>
      <c r="F115" s="15"/>
      <c r="G115" s="15"/>
      <c r="H115" s="234"/>
      <c r="I115" s="234"/>
      <c r="J115" s="15"/>
    </row>
    <row r="116" spans="3:10" ht="21">
      <c r="C116" s="15"/>
      <c r="D116" s="15"/>
      <c r="E116" s="15"/>
      <c r="F116" s="15"/>
      <c r="G116" s="15"/>
      <c r="H116" s="234"/>
      <c r="I116" s="234"/>
      <c r="J116" s="15"/>
    </row>
    <row r="117" spans="3:10" ht="21">
      <c r="C117" s="15"/>
      <c r="D117" s="15"/>
      <c r="E117" s="15"/>
      <c r="F117" s="15"/>
      <c r="G117" s="15"/>
      <c r="H117" s="234"/>
      <c r="I117" s="234"/>
      <c r="J117" s="15"/>
    </row>
    <row r="118" spans="3:10" ht="21">
      <c r="C118" s="15"/>
      <c r="D118" s="15"/>
      <c r="E118" s="15"/>
      <c r="F118" s="15"/>
      <c r="G118" s="15"/>
      <c r="H118" s="234"/>
      <c r="I118" s="234"/>
      <c r="J118" s="15"/>
    </row>
    <row r="119" spans="3:10" ht="21">
      <c r="C119" s="15"/>
      <c r="D119" s="15"/>
      <c r="E119" s="15"/>
      <c r="F119" s="15"/>
      <c r="G119" s="15"/>
      <c r="H119" s="234"/>
      <c r="I119" s="234"/>
      <c r="J119" s="15"/>
    </row>
    <row r="120" spans="3:10" ht="21">
      <c r="C120" s="15"/>
      <c r="D120" s="15"/>
      <c r="E120" s="15"/>
      <c r="F120" s="15"/>
      <c r="G120" s="15"/>
      <c r="H120" s="234"/>
      <c r="I120" s="234"/>
      <c r="J120" s="15"/>
    </row>
    <row r="121" spans="3:10" ht="21">
      <c r="C121" s="15"/>
      <c r="D121" s="15"/>
      <c r="E121" s="15"/>
      <c r="F121" s="15"/>
      <c r="G121" s="15"/>
      <c r="H121" s="234"/>
      <c r="I121" s="234"/>
      <c r="J121" s="15"/>
    </row>
    <row r="122" spans="3:10" ht="21">
      <c r="C122" s="15"/>
      <c r="D122" s="15"/>
      <c r="E122" s="15"/>
      <c r="F122" s="15"/>
      <c r="G122" s="15"/>
      <c r="H122" s="234"/>
      <c r="I122" s="234"/>
      <c r="J122" s="15"/>
    </row>
    <row r="123" spans="3:10" ht="21">
      <c r="C123" s="15"/>
      <c r="D123" s="15"/>
      <c r="E123" s="15"/>
      <c r="F123" s="15"/>
      <c r="G123" s="15"/>
      <c r="H123" s="234"/>
      <c r="I123" s="234"/>
      <c r="J123" s="15"/>
    </row>
    <row r="124" spans="3:10" ht="21">
      <c r="C124" s="15"/>
      <c r="D124" s="15"/>
      <c r="E124" s="15"/>
      <c r="F124" s="15"/>
      <c r="G124" s="15"/>
      <c r="H124" s="234"/>
      <c r="I124" s="234"/>
      <c r="J124" s="15"/>
    </row>
    <row r="125" spans="3:10" ht="21">
      <c r="C125" s="15"/>
      <c r="D125" s="15"/>
      <c r="E125" s="15"/>
      <c r="F125" s="15"/>
      <c r="G125" s="15"/>
      <c r="H125" s="234"/>
      <c r="I125" s="234"/>
      <c r="J125" s="15"/>
    </row>
    <row r="126" spans="3:10" ht="21">
      <c r="C126" s="15"/>
      <c r="D126" s="15"/>
      <c r="E126" s="15"/>
      <c r="F126" s="15"/>
      <c r="G126" s="15"/>
      <c r="H126" s="234"/>
      <c r="I126" s="234"/>
      <c r="J126" s="15"/>
    </row>
    <row r="127" spans="3:10" ht="21">
      <c r="C127" s="15"/>
      <c r="D127" s="15"/>
      <c r="E127" s="15"/>
      <c r="F127" s="15"/>
      <c r="G127" s="15"/>
      <c r="H127" s="234"/>
      <c r="I127" s="234"/>
      <c r="J127" s="15"/>
    </row>
    <row r="128" spans="3:10" ht="21">
      <c r="C128" s="15"/>
      <c r="D128" s="15"/>
      <c r="E128" s="15"/>
      <c r="F128" s="15"/>
      <c r="G128" s="15"/>
      <c r="H128" s="234"/>
      <c r="I128" s="234"/>
      <c r="J128" s="15"/>
    </row>
    <row r="129" spans="3:10" ht="21">
      <c r="C129" s="15"/>
      <c r="D129" s="15"/>
      <c r="E129" s="15"/>
      <c r="F129" s="15"/>
      <c r="G129" s="15"/>
      <c r="H129" s="234"/>
      <c r="I129" s="234"/>
      <c r="J129" s="15"/>
    </row>
    <row r="130" spans="3:10" ht="21">
      <c r="C130" s="15"/>
      <c r="D130" s="15"/>
      <c r="E130" s="15"/>
      <c r="F130" s="15"/>
      <c r="G130" s="15"/>
      <c r="H130" s="234"/>
      <c r="I130" s="234"/>
      <c r="J130" s="15"/>
    </row>
    <row r="131" spans="3:10" ht="21">
      <c r="C131" s="15"/>
      <c r="D131" s="15"/>
      <c r="E131" s="15"/>
      <c r="F131" s="15"/>
      <c r="G131" s="15"/>
      <c r="H131" s="234"/>
      <c r="I131" s="234"/>
      <c r="J131" s="15"/>
    </row>
    <row r="132" spans="3:10" ht="21">
      <c r="C132" s="15"/>
      <c r="D132" s="15"/>
      <c r="E132" s="15"/>
      <c r="F132" s="15"/>
      <c r="G132" s="15"/>
      <c r="H132" s="234"/>
      <c r="I132" s="234"/>
      <c r="J132" s="15"/>
    </row>
    <row r="133" spans="3:10" ht="21">
      <c r="C133" s="15"/>
      <c r="D133" s="15"/>
      <c r="E133" s="15"/>
      <c r="F133" s="15"/>
      <c r="G133" s="15"/>
      <c r="H133" s="234"/>
      <c r="I133" s="234"/>
      <c r="J133" s="15"/>
    </row>
    <row r="134" spans="3:10" ht="21">
      <c r="C134" s="15"/>
      <c r="D134" s="15"/>
      <c r="E134" s="15"/>
      <c r="F134" s="15"/>
      <c r="G134" s="15"/>
      <c r="H134" s="234"/>
      <c r="I134" s="234"/>
      <c r="J134" s="15"/>
    </row>
    <row r="135" spans="3:10" ht="21">
      <c r="C135" s="15"/>
      <c r="D135" s="15"/>
      <c r="E135" s="15"/>
      <c r="F135" s="15"/>
      <c r="G135" s="15"/>
      <c r="H135" s="234"/>
      <c r="I135" s="234"/>
      <c r="J135" s="15"/>
    </row>
    <row r="136" spans="3:10" ht="21">
      <c r="C136" s="15"/>
      <c r="D136" s="15"/>
      <c r="E136" s="15"/>
      <c r="F136" s="15"/>
      <c r="G136" s="15"/>
      <c r="H136" s="234"/>
      <c r="I136" s="234"/>
      <c r="J136" s="15"/>
    </row>
    <row r="137" spans="3:10" ht="21">
      <c r="C137" s="15"/>
      <c r="D137" s="15"/>
      <c r="E137" s="15"/>
      <c r="F137" s="15"/>
      <c r="G137" s="15"/>
      <c r="H137" s="234"/>
      <c r="I137" s="234"/>
      <c r="J137" s="15"/>
    </row>
  </sheetData>
  <sheetProtection/>
  <mergeCells count="2">
    <mergeCell ref="A3:B3"/>
    <mergeCell ref="A42:B42"/>
  </mergeCells>
  <printOptions/>
  <pageMargins left="0" right="0" top="0.7874015748031497" bottom="0.5905511811023623" header="0.5118110236220472" footer="0.5118110236220472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40.28125" style="20" customWidth="1"/>
    <col min="2" max="2" width="15.7109375" style="20" bestFit="1" customWidth="1"/>
    <col min="3" max="3" width="15.28125" style="20" customWidth="1"/>
    <col min="4" max="5" width="12.00390625" style="20" bestFit="1" customWidth="1"/>
    <col min="6" max="6" width="12.8515625" style="20" bestFit="1" customWidth="1"/>
    <col min="7" max="7" width="7.421875" style="20" customWidth="1"/>
    <col min="8" max="8" width="9.421875" style="20" customWidth="1"/>
    <col min="9" max="9" width="14.421875" style="20" customWidth="1"/>
    <col min="10" max="16384" width="9.00390625" style="20" customWidth="1"/>
  </cols>
  <sheetData>
    <row r="1" ht="21">
      <c r="A1" s="21" t="s">
        <v>324</v>
      </c>
    </row>
    <row r="2" ht="21">
      <c r="I2" s="33" t="s">
        <v>145</v>
      </c>
    </row>
    <row r="3" spans="1:9" ht="21">
      <c r="A3" s="23" t="s">
        <v>107</v>
      </c>
      <c r="B3" s="23" t="s">
        <v>84</v>
      </c>
      <c r="C3" s="23" t="s">
        <v>85</v>
      </c>
      <c r="D3" s="23" t="s">
        <v>86</v>
      </c>
      <c r="E3" s="23" t="s">
        <v>95</v>
      </c>
      <c r="F3" s="23" t="s">
        <v>96</v>
      </c>
      <c r="G3" s="23" t="s">
        <v>102</v>
      </c>
      <c r="H3" s="23" t="s">
        <v>99</v>
      </c>
      <c r="I3" s="23" t="s">
        <v>109</v>
      </c>
    </row>
    <row r="4" spans="1:9" ht="21">
      <c r="A4" s="24" t="s">
        <v>317</v>
      </c>
      <c r="B4" s="34">
        <v>148169786.26135135</v>
      </c>
      <c r="C4" s="34">
        <v>0</v>
      </c>
      <c r="D4" s="34">
        <v>10594979.834753577</v>
      </c>
      <c r="E4" s="34">
        <v>15639603.998525798</v>
      </c>
      <c r="F4" s="28">
        <v>174404370.09463072</v>
      </c>
      <c r="G4" s="34">
        <v>20</v>
      </c>
      <c r="H4" s="79" t="s">
        <v>2</v>
      </c>
      <c r="I4" s="35">
        <f>+F4/G4</f>
        <v>8720218.504731536</v>
      </c>
    </row>
    <row r="5" spans="1:9" ht="21">
      <c r="A5" s="24" t="s">
        <v>7</v>
      </c>
      <c r="B5" s="34">
        <v>278194330.3959459</v>
      </c>
      <c r="C5" s="34">
        <v>0</v>
      </c>
      <c r="D5" s="34">
        <v>23903510.636327505</v>
      </c>
      <c r="E5" s="34">
        <v>38609509.60896806</v>
      </c>
      <c r="F5" s="28">
        <v>340707350.6412415</v>
      </c>
      <c r="G5" s="34">
        <v>5</v>
      </c>
      <c r="H5" s="80" t="s">
        <v>8</v>
      </c>
      <c r="I5" s="35">
        <f>+F5/G5</f>
        <v>68141470.1282483</v>
      </c>
    </row>
    <row r="6" spans="1:9" ht="21">
      <c r="A6" s="24" t="s">
        <v>318</v>
      </c>
      <c r="B6" s="34">
        <v>41208884.31270271</v>
      </c>
      <c r="C6" s="34">
        <v>0</v>
      </c>
      <c r="D6" s="34">
        <v>2733271.184213036</v>
      </c>
      <c r="E6" s="34">
        <v>3920966.119778869</v>
      </c>
      <c r="F6" s="28">
        <v>47863121.616694614</v>
      </c>
      <c r="G6" s="34">
        <v>40</v>
      </c>
      <c r="H6" s="81" t="s">
        <v>2</v>
      </c>
      <c r="I6" s="35">
        <f>+F6/G6</f>
        <v>1196578.0404173653</v>
      </c>
    </row>
    <row r="7" spans="1:9" ht="21.75" thickBot="1">
      <c r="A7" s="36" t="s">
        <v>88</v>
      </c>
      <c r="B7" s="37">
        <v>467573000.96999997</v>
      </c>
      <c r="C7" s="37">
        <v>0</v>
      </c>
      <c r="D7" s="37">
        <v>37231761.65529411</v>
      </c>
      <c r="E7" s="37">
        <v>58170079.72727273</v>
      </c>
      <c r="F7" s="37">
        <v>562974842.3525668</v>
      </c>
      <c r="G7" s="37"/>
      <c r="H7" s="37"/>
      <c r="I7" s="37"/>
    </row>
    <row r="8" ht="21.75" thickTop="1"/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18"/>
  <sheetViews>
    <sheetView zoomScalePageLayoutView="0" workbookViewId="0" topLeftCell="J58">
      <selection activeCell="H26" sqref="H26"/>
    </sheetView>
  </sheetViews>
  <sheetFormatPr defaultColWidth="9.140625" defaultRowHeight="12.75"/>
  <cols>
    <col min="1" max="1" width="3.57421875" style="277" customWidth="1"/>
    <col min="2" max="2" width="20.8515625" style="272" customWidth="1"/>
    <col min="3" max="3" width="12.7109375" style="284" customWidth="1"/>
    <col min="4" max="4" width="4.7109375" style="284" hidden="1" customWidth="1"/>
    <col min="5" max="6" width="11.8515625" style="284" customWidth="1"/>
    <col min="7" max="7" width="12.8515625" style="284" customWidth="1"/>
    <col min="8" max="8" width="6.140625" style="417" customWidth="1"/>
    <col min="9" max="9" width="12.00390625" style="285" customWidth="1"/>
    <col min="10" max="10" width="11.7109375" style="283" customWidth="1"/>
    <col min="11" max="11" width="3.421875" style="282" customWidth="1"/>
    <col min="12" max="12" width="20.7109375" style="283" customWidth="1"/>
    <col min="13" max="13" width="12.8515625" style="284" customWidth="1"/>
    <col min="14" max="14" width="6.421875" style="284" hidden="1" customWidth="1"/>
    <col min="15" max="15" width="11.8515625" style="284" customWidth="1"/>
    <col min="16" max="16" width="12.140625" style="284" customWidth="1"/>
    <col min="17" max="17" width="13.00390625" style="284" customWidth="1"/>
    <col min="18" max="18" width="6.7109375" style="286" customWidth="1"/>
    <col min="19" max="19" width="10.8515625" style="285" customWidth="1"/>
    <col min="20" max="20" width="12.00390625" style="276" bestFit="1" customWidth="1"/>
    <col min="21" max="21" width="6.7109375" style="284" customWidth="1"/>
    <col min="22" max="22" width="6.421875" style="284" customWidth="1"/>
    <col min="23" max="23" width="6.7109375" style="284" customWidth="1"/>
    <col min="24" max="24" width="13.140625" style="284" bestFit="1" customWidth="1"/>
    <col min="25" max="25" width="10.421875" style="284" bestFit="1" customWidth="1"/>
    <col min="26" max="26" width="7.00390625" style="284" bestFit="1" customWidth="1"/>
    <col min="27" max="27" width="10.421875" style="284" bestFit="1" customWidth="1"/>
    <col min="28" max="28" width="8.7109375" style="284" bestFit="1" customWidth="1"/>
    <col min="29" max="16384" width="9.140625" style="284" customWidth="1"/>
  </cols>
  <sheetData>
    <row r="1" spans="1:23" s="252" customFormat="1" ht="26.25">
      <c r="A1" s="644" t="s">
        <v>280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</row>
    <row r="2" spans="1:20" s="254" customFormat="1" ht="21.75" thickBot="1">
      <c r="A2" s="336" t="s">
        <v>281</v>
      </c>
      <c r="B2" s="337"/>
      <c r="H2" s="338"/>
      <c r="I2" s="339"/>
      <c r="J2" s="340"/>
      <c r="K2" s="253"/>
      <c r="L2" s="340"/>
      <c r="R2" s="341"/>
      <c r="S2" s="339"/>
      <c r="T2" s="342"/>
    </row>
    <row r="3" spans="1:23" s="252" customFormat="1" ht="21">
      <c r="A3" s="645" t="s">
        <v>251</v>
      </c>
      <c r="B3" s="646"/>
      <c r="C3" s="649" t="s">
        <v>252</v>
      </c>
      <c r="D3" s="650"/>
      <c r="E3" s="650"/>
      <c r="F3" s="650"/>
      <c r="G3" s="650"/>
      <c r="H3" s="650"/>
      <c r="I3" s="650"/>
      <c r="J3" s="651"/>
      <c r="K3" s="645" t="s">
        <v>282</v>
      </c>
      <c r="L3" s="646"/>
      <c r="M3" s="649" t="s">
        <v>283</v>
      </c>
      <c r="N3" s="650"/>
      <c r="O3" s="650"/>
      <c r="P3" s="650"/>
      <c r="Q3" s="650"/>
      <c r="R3" s="650"/>
      <c r="S3" s="650"/>
      <c r="T3" s="651"/>
      <c r="U3" s="649" t="s">
        <v>146</v>
      </c>
      <c r="V3" s="650"/>
      <c r="W3" s="651"/>
    </row>
    <row r="4" spans="1:23" s="252" customFormat="1" ht="105">
      <c r="A4" s="647"/>
      <c r="B4" s="648"/>
      <c r="C4" s="255" t="s">
        <v>84</v>
      </c>
      <c r="D4" s="256" t="s">
        <v>85</v>
      </c>
      <c r="E4" s="256" t="s">
        <v>86</v>
      </c>
      <c r="F4" s="256" t="s">
        <v>95</v>
      </c>
      <c r="G4" s="256" t="s">
        <v>96</v>
      </c>
      <c r="H4" s="257" t="s">
        <v>102</v>
      </c>
      <c r="I4" s="256" t="s">
        <v>99</v>
      </c>
      <c r="J4" s="343" t="s">
        <v>109</v>
      </c>
      <c r="K4" s="647"/>
      <c r="L4" s="648"/>
      <c r="M4" s="255" t="s">
        <v>84</v>
      </c>
      <c r="N4" s="256" t="s">
        <v>85</v>
      </c>
      <c r="O4" s="256" t="s">
        <v>86</v>
      </c>
      <c r="P4" s="256" t="s">
        <v>95</v>
      </c>
      <c r="Q4" s="256" t="s">
        <v>96</v>
      </c>
      <c r="R4" s="257" t="s">
        <v>102</v>
      </c>
      <c r="S4" s="256" t="s">
        <v>99</v>
      </c>
      <c r="T4" s="343" t="s">
        <v>109</v>
      </c>
      <c r="U4" s="255" t="s">
        <v>147</v>
      </c>
      <c r="V4" s="256" t="s">
        <v>148</v>
      </c>
      <c r="W4" s="258" t="s">
        <v>149</v>
      </c>
    </row>
    <row r="5" spans="1:23" s="356" customFormat="1" ht="21.75" thickBot="1">
      <c r="A5" s="412" t="s">
        <v>111</v>
      </c>
      <c r="B5" s="344"/>
      <c r="C5" s="345">
        <v>46217289.89</v>
      </c>
      <c r="D5" s="346">
        <v>0</v>
      </c>
      <c r="E5" s="346">
        <v>2360969.43</v>
      </c>
      <c r="F5" s="346">
        <v>1266159.84</v>
      </c>
      <c r="G5" s="346">
        <v>49844419.160000004</v>
      </c>
      <c r="H5" s="347"/>
      <c r="I5" s="348"/>
      <c r="J5" s="433"/>
      <c r="K5" s="349" t="s">
        <v>111</v>
      </c>
      <c r="L5" s="438"/>
      <c r="M5" s="442">
        <f>+'ตารางที่ 3'!C5</f>
        <v>44376983.54000001</v>
      </c>
      <c r="N5" s="350">
        <f>+'ตารางที่ 3'!D5</f>
        <v>0</v>
      </c>
      <c r="O5" s="350">
        <f>+'ตารางที่ 3'!E5</f>
        <v>4261349.96</v>
      </c>
      <c r="P5" s="350">
        <f>+'ตารางที่ 3'!F5</f>
        <v>4585373.62</v>
      </c>
      <c r="Q5" s="350">
        <f>+'ตารางที่ 3'!G5</f>
        <v>53223707.12</v>
      </c>
      <c r="R5" s="351"/>
      <c r="S5" s="352"/>
      <c r="T5" s="353"/>
      <c r="U5" s="496"/>
      <c r="V5" s="354"/>
      <c r="W5" s="355"/>
    </row>
    <row r="6" spans="1:23" s="262" customFormat="1" ht="42">
      <c r="A6" s="357">
        <v>1</v>
      </c>
      <c r="B6" s="425" t="s">
        <v>253</v>
      </c>
      <c r="C6" s="270">
        <v>9271188.351934</v>
      </c>
      <c r="D6" s="280">
        <v>0</v>
      </c>
      <c r="E6" s="280">
        <v>473610.46765799995</v>
      </c>
      <c r="F6" s="280">
        <v>253991.66390400002</v>
      </c>
      <c r="G6" s="280">
        <v>9998790.483496001</v>
      </c>
      <c r="H6" s="358">
        <v>1</v>
      </c>
      <c r="I6" s="359" t="s">
        <v>2</v>
      </c>
      <c r="J6" s="271">
        <v>9998790.483496001</v>
      </c>
      <c r="K6" s="360">
        <v>800</v>
      </c>
      <c r="L6" s="431" t="s">
        <v>219</v>
      </c>
      <c r="M6" s="443">
        <f>+'ตารางที่ 3'!C6</f>
        <v>8895206.99</v>
      </c>
      <c r="N6" s="361">
        <f>+'ตารางที่ 3'!D6</f>
        <v>0</v>
      </c>
      <c r="O6" s="361">
        <f>+'ตารางที่ 3'!E6</f>
        <v>861642.7</v>
      </c>
      <c r="P6" s="361">
        <f>+'ตารางที่ 3'!F6</f>
        <v>919825.96</v>
      </c>
      <c r="Q6" s="361">
        <f>+'ตารางที่ 3'!G6</f>
        <v>10676675.649999999</v>
      </c>
      <c r="R6" s="362">
        <f>+'ตารางที่ 3'!H6</f>
        <v>1</v>
      </c>
      <c r="S6" s="539" t="str">
        <f>+'ตารางที่ 3'!I6</f>
        <v>เรื่อง</v>
      </c>
      <c r="T6" s="471">
        <f>+'ตารางที่ 3'!J6</f>
        <v>10676675.649999999</v>
      </c>
      <c r="U6" s="497">
        <f aca="true" t="shared" si="0" ref="U6:V16">+Q6/G6*100-100</f>
        <v>6.779671677518536</v>
      </c>
      <c r="V6" s="363">
        <f t="shared" si="0"/>
        <v>0</v>
      </c>
      <c r="W6" s="364">
        <f>+T6/J6*100-100</f>
        <v>6.779671677518536</v>
      </c>
    </row>
    <row r="7" spans="1:23" s="262" customFormat="1" ht="42">
      <c r="A7" s="365">
        <v>2</v>
      </c>
      <c r="B7" s="426" t="s">
        <v>254</v>
      </c>
      <c r="C7" s="263">
        <v>9312783.912835</v>
      </c>
      <c r="D7" s="264">
        <v>0</v>
      </c>
      <c r="E7" s="264">
        <v>475735.3401449999</v>
      </c>
      <c r="F7" s="264">
        <v>255131.20776</v>
      </c>
      <c r="G7" s="264">
        <v>10043650.46074</v>
      </c>
      <c r="H7" s="366">
        <v>4</v>
      </c>
      <c r="I7" s="281" t="s">
        <v>31</v>
      </c>
      <c r="J7" s="265">
        <v>2510912.615185</v>
      </c>
      <c r="K7" s="367">
        <v>801</v>
      </c>
      <c r="L7" s="279" t="s">
        <v>220</v>
      </c>
      <c r="M7" s="444">
        <f>+'ตารางที่ 3'!C7</f>
        <v>8935040.040000001</v>
      </c>
      <c r="N7" s="368">
        <f>+'ตารางที่ 3'!D7</f>
        <v>0</v>
      </c>
      <c r="O7" s="368">
        <f>+'ตารางที่ 3'!E7</f>
        <v>865584.16</v>
      </c>
      <c r="P7" s="368">
        <f>+'ตารางที่ 3'!F7</f>
        <v>923952.78</v>
      </c>
      <c r="Q7" s="368">
        <f>+'ตารางที่ 3'!G7</f>
        <v>10724576.98</v>
      </c>
      <c r="R7" s="48">
        <f>+'ตารางที่ 3'!H7</f>
        <v>4</v>
      </c>
      <c r="S7" s="540" t="str">
        <f>+'ตารางที่ 3'!I7</f>
        <v>ครั้ง</v>
      </c>
      <c r="T7" s="551">
        <f>+'ตารางที่ 3'!J7</f>
        <v>2681144.245</v>
      </c>
      <c r="U7" s="498">
        <f t="shared" si="0"/>
        <v>6.779671613639877</v>
      </c>
      <c r="V7" s="369">
        <f t="shared" si="0"/>
        <v>0</v>
      </c>
      <c r="W7" s="370">
        <f>+T7/J7*100-100</f>
        <v>6.779671613639877</v>
      </c>
    </row>
    <row r="8" spans="1:23" s="262" customFormat="1" ht="63">
      <c r="A8" s="365">
        <v>3</v>
      </c>
      <c r="B8" s="426" t="s">
        <v>255</v>
      </c>
      <c r="C8" s="263">
        <v>9298918.725868002</v>
      </c>
      <c r="D8" s="264">
        <v>0</v>
      </c>
      <c r="E8" s="264">
        <v>475027.04931599996</v>
      </c>
      <c r="F8" s="264">
        <v>254751.35980800004</v>
      </c>
      <c r="G8" s="264">
        <v>10028697.134992002</v>
      </c>
      <c r="H8" s="366">
        <v>8</v>
      </c>
      <c r="I8" s="281" t="s">
        <v>2</v>
      </c>
      <c r="J8" s="265">
        <v>1253587.1418740002</v>
      </c>
      <c r="K8" s="367">
        <v>802</v>
      </c>
      <c r="L8" s="279" t="s">
        <v>221</v>
      </c>
      <c r="M8" s="444">
        <f>+'ตารางที่ 3'!C8</f>
        <v>8921762.350000001</v>
      </c>
      <c r="N8" s="368">
        <f>+'ตารางที่ 3'!D8</f>
        <v>0</v>
      </c>
      <c r="O8" s="368">
        <f>+'ตารางที่ 3'!E8</f>
        <v>864270.34</v>
      </c>
      <c r="P8" s="368">
        <f>+'ตารางที่ 3'!F8</f>
        <v>922577.17</v>
      </c>
      <c r="Q8" s="368">
        <f>+'ตารางที่ 3'!G8</f>
        <v>10708609.860000001</v>
      </c>
      <c r="R8" s="48">
        <f>+'ตารางที่ 3'!H8</f>
        <v>14</v>
      </c>
      <c r="S8" s="540" t="str">
        <f>+'ตารางที่ 3'!I8</f>
        <v>เรื่อง</v>
      </c>
      <c r="T8" s="551">
        <f>+'ตารางที่ 3'!J8</f>
        <v>764900.7042857144</v>
      </c>
      <c r="U8" s="498">
        <f t="shared" si="0"/>
        <v>6.7796715351554155</v>
      </c>
      <c r="V8" s="369">
        <f t="shared" si="0"/>
        <v>75</v>
      </c>
      <c r="W8" s="370">
        <f>+T8/J8*100-100</f>
        <v>-38.98304483705404</v>
      </c>
    </row>
    <row r="9" spans="1:23" s="262" customFormat="1" ht="63">
      <c r="A9" s="365">
        <v>4</v>
      </c>
      <c r="B9" s="426" t="s">
        <v>256</v>
      </c>
      <c r="C9" s="263">
        <v>5795648.152205999</v>
      </c>
      <c r="D9" s="264">
        <v>0</v>
      </c>
      <c r="E9" s="264">
        <v>296065.56652199995</v>
      </c>
      <c r="F9" s="264">
        <v>158776.443936</v>
      </c>
      <c r="G9" s="264">
        <v>6250490.162663999</v>
      </c>
      <c r="H9" s="366">
        <v>23</v>
      </c>
      <c r="I9" s="281" t="s">
        <v>32</v>
      </c>
      <c r="J9" s="265">
        <v>271760.4418549565</v>
      </c>
      <c r="K9" s="367">
        <v>803</v>
      </c>
      <c r="L9" s="279" t="s">
        <v>222</v>
      </c>
      <c r="M9" s="444">
        <f>+'ตารางที่ 3'!C9</f>
        <v>5566934.359999999</v>
      </c>
      <c r="N9" s="368">
        <f>+'ตารางที่ 3'!D9</f>
        <v>0</v>
      </c>
      <c r="O9" s="368">
        <f>+'ตารางที่ 3'!E9</f>
        <v>532312.66</v>
      </c>
      <c r="P9" s="368">
        <f>+'ตารางที่ 3'!F9</f>
        <v>575005.85</v>
      </c>
      <c r="Q9" s="368">
        <f>+'ตารางที่ 3'!G9</f>
        <v>6674252.869999999</v>
      </c>
      <c r="R9" s="48">
        <f>+'ตารางที่ 3'!H9</f>
        <v>23</v>
      </c>
      <c r="S9" s="540" t="str">
        <f>+'ตารางที่ 3'!I9</f>
        <v>หน่วยงาน</v>
      </c>
      <c r="T9" s="551">
        <f>+'ตารางที่ 3'!J9</f>
        <v>290184.9073913043</v>
      </c>
      <c r="U9" s="498">
        <f t="shared" si="0"/>
        <v>6.779671614672054</v>
      </c>
      <c r="V9" s="369">
        <f t="shared" si="0"/>
        <v>0</v>
      </c>
      <c r="W9" s="370">
        <f aca="true" t="shared" si="1" ref="W9:W16">+T9/J9*100-100</f>
        <v>6.779671614672054</v>
      </c>
    </row>
    <row r="10" spans="1:23" s="262" customFormat="1" ht="42">
      <c r="A10" s="365">
        <v>5</v>
      </c>
      <c r="B10" s="426" t="s">
        <v>257</v>
      </c>
      <c r="C10" s="263">
        <v>1580631.314238</v>
      </c>
      <c r="D10" s="264">
        <v>0</v>
      </c>
      <c r="E10" s="264">
        <v>80745.15450599999</v>
      </c>
      <c r="F10" s="264">
        <v>43302.666528</v>
      </c>
      <c r="G10" s="264">
        <v>1704679.135272</v>
      </c>
      <c r="H10" s="366">
        <v>6</v>
      </c>
      <c r="I10" s="281" t="s">
        <v>31</v>
      </c>
      <c r="J10" s="265">
        <v>284113.189212</v>
      </c>
      <c r="K10" s="367">
        <v>804</v>
      </c>
      <c r="L10" s="279" t="s">
        <v>223</v>
      </c>
      <c r="M10" s="444">
        <f>+'ตารางที่ 3'!C10</f>
        <v>1530518.62</v>
      </c>
      <c r="N10" s="368">
        <f>+'ตารางที่ 3'!D10</f>
        <v>0</v>
      </c>
      <c r="O10" s="368">
        <f>+'ตารางที่ 3'!E10</f>
        <v>132912.4</v>
      </c>
      <c r="P10" s="368">
        <f>+'ตารางที่ 3'!F10</f>
        <v>156819.78</v>
      </c>
      <c r="Q10" s="368">
        <f>+'ตารางที่ 3'!G10</f>
        <v>1820250.8</v>
      </c>
      <c r="R10" s="48">
        <f>+'ตารางที่ 3'!H10</f>
        <v>8</v>
      </c>
      <c r="S10" s="540" t="str">
        <f>+'ตารางที่ 3'!I10</f>
        <v>ครั้ง</v>
      </c>
      <c r="T10" s="551">
        <f>+'ตารางที่ 3'!J10</f>
        <v>227531.35</v>
      </c>
      <c r="U10" s="498">
        <f>+Q10/G10*100-100</f>
        <v>6.779672627925919</v>
      </c>
      <c r="V10" s="369">
        <f t="shared" si="0"/>
        <v>33.333333333333314</v>
      </c>
      <c r="W10" s="370">
        <f t="shared" si="1"/>
        <v>-19.915245529055554</v>
      </c>
    </row>
    <row r="11" spans="1:23" s="262" customFormat="1" ht="42">
      <c r="A11" s="365">
        <v>6</v>
      </c>
      <c r="B11" s="278" t="s">
        <v>258</v>
      </c>
      <c r="C11" s="263">
        <v>2329351.410456</v>
      </c>
      <c r="D11" s="264">
        <v>0</v>
      </c>
      <c r="E11" s="264">
        <v>118992.85927199999</v>
      </c>
      <c r="F11" s="264">
        <v>63814.455936000006</v>
      </c>
      <c r="G11" s="264">
        <v>2512158.725664</v>
      </c>
      <c r="H11" s="366">
        <v>12</v>
      </c>
      <c r="I11" s="281" t="s">
        <v>31</v>
      </c>
      <c r="J11" s="265">
        <v>209346.560472</v>
      </c>
      <c r="K11" s="367">
        <v>805</v>
      </c>
      <c r="L11" s="279" t="s">
        <v>224</v>
      </c>
      <c r="M11" s="444">
        <f>+'ตารางที่ 3'!C11</f>
        <v>2247513.52</v>
      </c>
      <c r="N11" s="368">
        <f>+'ตารางที่ 3'!D11</f>
        <v>0</v>
      </c>
      <c r="O11" s="368">
        <f>+'ตารางที่ 3'!E11</f>
        <v>203858.5</v>
      </c>
      <c r="P11" s="368">
        <f>+'ตารางที่ 3'!F11</f>
        <v>231102.83</v>
      </c>
      <c r="Q11" s="368">
        <f>+'ตารางที่ 3'!G11</f>
        <v>2682474.85</v>
      </c>
      <c r="R11" s="48">
        <f>+'ตารางที่ 3'!H11</f>
        <v>12</v>
      </c>
      <c r="S11" s="540" t="str">
        <f>+'ตารางที่ 3'!I11</f>
        <v>ครั้ง</v>
      </c>
      <c r="T11" s="551">
        <f>+'ตารางที่ 3'!J11</f>
        <v>223539.57083333333</v>
      </c>
      <c r="U11" s="498">
        <f t="shared" si="0"/>
        <v>6.77967210415747</v>
      </c>
      <c r="V11" s="369">
        <f t="shared" si="0"/>
        <v>0</v>
      </c>
      <c r="W11" s="370">
        <f t="shared" si="1"/>
        <v>6.77967210415747</v>
      </c>
    </row>
    <row r="12" spans="1:23" s="262" customFormat="1" ht="21.75" thickBot="1">
      <c r="A12" s="508">
        <v>7</v>
      </c>
      <c r="B12" s="509" t="s">
        <v>259</v>
      </c>
      <c r="C12" s="510">
        <v>8628768.022463</v>
      </c>
      <c r="D12" s="511">
        <v>0</v>
      </c>
      <c r="E12" s="511">
        <v>440792.99258099997</v>
      </c>
      <c r="F12" s="511">
        <v>236392.04212800003</v>
      </c>
      <c r="G12" s="511">
        <v>9305953.057172</v>
      </c>
      <c r="H12" s="512">
        <v>30</v>
      </c>
      <c r="I12" s="513" t="s">
        <v>31</v>
      </c>
      <c r="J12" s="514">
        <v>310198.43523906666</v>
      </c>
      <c r="K12" s="398">
        <v>806</v>
      </c>
      <c r="L12" s="493" t="s">
        <v>1</v>
      </c>
      <c r="M12" s="489">
        <f>+'ตารางที่ 3'!C12</f>
        <v>8280007.66</v>
      </c>
      <c r="N12" s="490">
        <f>+'ตารางที่ 3'!D12</f>
        <v>0</v>
      </c>
      <c r="O12" s="490">
        <f>+'ตารางที่ 3'!E12</f>
        <v>800769.2</v>
      </c>
      <c r="P12" s="490">
        <f>+'ตารางที่ 3'!F12</f>
        <v>856089.25</v>
      </c>
      <c r="Q12" s="490">
        <f>+'ตารางที่ 3'!G12</f>
        <v>9936866.11</v>
      </c>
      <c r="R12" s="469">
        <f>+'ตารางที่ 3'!H12</f>
        <v>33</v>
      </c>
      <c r="S12" s="541" t="str">
        <f>+'ตารางที่ 3'!I12</f>
        <v>ครั้ง</v>
      </c>
      <c r="T12" s="552">
        <f>+'ตารางที่ 3'!J12</f>
        <v>301117.15484848485</v>
      </c>
      <c r="U12" s="500">
        <f t="shared" si="0"/>
        <v>6.779671560257455</v>
      </c>
      <c r="V12" s="491">
        <f t="shared" si="0"/>
        <v>10.000000000000014</v>
      </c>
      <c r="W12" s="492">
        <f t="shared" si="1"/>
        <v>-2.927571308856841</v>
      </c>
    </row>
    <row r="13" spans="1:23" s="356" customFormat="1" ht="21.75" thickBot="1">
      <c r="A13" s="515" t="s">
        <v>112</v>
      </c>
      <c r="B13" s="389"/>
      <c r="C13" s="390">
        <v>10922986.02</v>
      </c>
      <c r="D13" s="399">
        <v>0</v>
      </c>
      <c r="E13" s="399">
        <v>961953.72</v>
      </c>
      <c r="F13" s="399">
        <v>838179.19</v>
      </c>
      <c r="G13" s="399">
        <v>12723118.93</v>
      </c>
      <c r="H13" s="391"/>
      <c r="I13" s="392"/>
      <c r="J13" s="437"/>
      <c r="K13" s="516" t="s">
        <v>112</v>
      </c>
      <c r="L13" s="450"/>
      <c r="M13" s="451">
        <f>+'ตารางที่ 3'!C13</f>
        <v>11471754.719999999</v>
      </c>
      <c r="N13" s="452">
        <f>+'ตารางที่ 3'!D13</f>
        <v>0</v>
      </c>
      <c r="O13" s="452">
        <f>+'ตารางที่ 3'!E13</f>
        <v>1802395.63</v>
      </c>
      <c r="P13" s="452">
        <f>+'ตารางที่ 3'!F13</f>
        <v>2488933.31</v>
      </c>
      <c r="Q13" s="452">
        <f>+'ตารางที่ 3'!G13</f>
        <v>15763083.66</v>
      </c>
      <c r="R13" s="453"/>
      <c r="S13" s="454"/>
      <c r="T13" s="455"/>
      <c r="U13" s="501"/>
      <c r="V13" s="393"/>
      <c r="W13" s="394"/>
    </row>
    <row r="14" spans="1:23" s="262" customFormat="1" ht="63">
      <c r="A14" s="371">
        <v>1</v>
      </c>
      <c r="B14" s="372" t="s">
        <v>260</v>
      </c>
      <c r="C14" s="259">
        <v>2431456.688052</v>
      </c>
      <c r="D14" s="260">
        <v>0</v>
      </c>
      <c r="E14" s="260">
        <v>214130.89807199998</v>
      </c>
      <c r="F14" s="260">
        <v>186578.687694</v>
      </c>
      <c r="G14" s="260">
        <v>2832166.273818</v>
      </c>
      <c r="H14" s="373">
        <v>1</v>
      </c>
      <c r="I14" s="374" t="s">
        <v>2</v>
      </c>
      <c r="J14" s="261">
        <v>2832166.273818</v>
      </c>
      <c r="K14" s="375">
        <v>500</v>
      </c>
      <c r="L14" s="439" t="s">
        <v>225</v>
      </c>
      <c r="M14" s="443">
        <f>+'ตารางที่ 3'!C14</f>
        <v>3275321.54</v>
      </c>
      <c r="N14" s="361">
        <f>+'ตารางที่ 3'!D14</f>
        <v>0</v>
      </c>
      <c r="O14" s="361">
        <f>+'ตารางที่ 3'!E14</f>
        <v>511793.56</v>
      </c>
      <c r="P14" s="361">
        <f>+'ตารางที่ 3'!F14</f>
        <v>710092.68</v>
      </c>
      <c r="Q14" s="361">
        <f>+'ตารางที่ 3'!G14</f>
        <v>4497207.78</v>
      </c>
      <c r="R14" s="362">
        <f>+'ตารางที่ 3'!H14</f>
        <v>1</v>
      </c>
      <c r="S14" s="539" t="str">
        <f>+'ตารางที่ 3'!I14</f>
        <v>เรื่อง</v>
      </c>
      <c r="T14" s="471">
        <f>+'ตารางที่ 3'!J14</f>
        <v>4497207.78</v>
      </c>
      <c r="U14" s="499">
        <f>+Q14/G14*100-100</f>
        <v>58.79038676417056</v>
      </c>
      <c r="V14" s="378">
        <f t="shared" si="0"/>
        <v>0</v>
      </c>
      <c r="W14" s="379">
        <f t="shared" si="1"/>
        <v>58.79038676417056</v>
      </c>
    </row>
    <row r="15" spans="1:23" s="262" customFormat="1" ht="42">
      <c r="A15" s="365">
        <v>2</v>
      </c>
      <c r="B15" s="278" t="s">
        <v>261</v>
      </c>
      <c r="C15" s="263">
        <v>3539047.47048</v>
      </c>
      <c r="D15" s="264">
        <v>0</v>
      </c>
      <c r="E15" s="264">
        <v>311673.00528</v>
      </c>
      <c r="F15" s="264">
        <v>271570.05756</v>
      </c>
      <c r="G15" s="264">
        <v>4122290.5333200004</v>
      </c>
      <c r="H15" s="380">
        <v>1</v>
      </c>
      <c r="I15" s="281" t="s">
        <v>2</v>
      </c>
      <c r="J15" s="265">
        <v>4122290.5333200004</v>
      </c>
      <c r="K15" s="367">
        <v>501</v>
      </c>
      <c r="L15" s="279" t="s">
        <v>226</v>
      </c>
      <c r="M15" s="444">
        <f>+'ตารางที่ 3'!C15</f>
        <v>2953244.64</v>
      </c>
      <c r="N15" s="368">
        <f>+'ตารางที่ 3'!D15</f>
        <v>0</v>
      </c>
      <c r="O15" s="368">
        <f>+'ตารางที่ 3'!E15</f>
        <v>459539.42</v>
      </c>
      <c r="P15" s="368">
        <f>+'ตารางที่ 3'!F15</f>
        <v>639904.75</v>
      </c>
      <c r="Q15" s="368">
        <f>+'ตารางที่ 3'!G15</f>
        <v>4052688.81</v>
      </c>
      <c r="R15" s="48">
        <f>+'ตารางที่ 3'!H15</f>
        <v>1</v>
      </c>
      <c r="S15" s="540" t="str">
        <f>+'ตารางที่ 3'!I15</f>
        <v>เรื่อง</v>
      </c>
      <c r="T15" s="551">
        <f>+'ตารางที่ 3'!J15</f>
        <v>4052688.81</v>
      </c>
      <c r="U15" s="498">
        <f t="shared" si="0"/>
        <v>-1.6884235295260623</v>
      </c>
      <c r="V15" s="369">
        <f t="shared" si="0"/>
        <v>0</v>
      </c>
      <c r="W15" s="370">
        <f t="shared" si="1"/>
        <v>-1.6884235295260623</v>
      </c>
    </row>
    <row r="16" spans="1:23" s="262" customFormat="1" ht="42.75" thickBot="1">
      <c r="A16" s="381">
        <v>3</v>
      </c>
      <c r="B16" s="382" t="s">
        <v>262</v>
      </c>
      <c r="C16" s="266">
        <v>4952481.861468</v>
      </c>
      <c r="D16" s="267">
        <v>0</v>
      </c>
      <c r="E16" s="267">
        <v>436149.816648</v>
      </c>
      <c r="F16" s="267">
        <v>380030.444746</v>
      </c>
      <c r="G16" s="267">
        <v>5768662.122862</v>
      </c>
      <c r="H16" s="383">
        <v>1</v>
      </c>
      <c r="I16" s="384" t="s">
        <v>2</v>
      </c>
      <c r="J16" s="268">
        <v>5768662.122862</v>
      </c>
      <c r="K16" s="398">
        <v>502</v>
      </c>
      <c r="L16" s="493" t="s">
        <v>227</v>
      </c>
      <c r="M16" s="489">
        <f>+'ตารางที่ 3'!C16</f>
        <v>5243188.54</v>
      </c>
      <c r="N16" s="490">
        <f>+'ตารางที่ 3'!D16</f>
        <v>0</v>
      </c>
      <c r="O16" s="490">
        <f>+'ตารางที่ 3'!E16</f>
        <v>831062.65</v>
      </c>
      <c r="P16" s="490">
        <f>+'ตารางที่ 3'!F16</f>
        <v>1138935.88</v>
      </c>
      <c r="Q16" s="490">
        <f>+'ตารางที่ 3'!G16</f>
        <v>7213187.07</v>
      </c>
      <c r="R16" s="469">
        <f>+'ตารางที่ 3'!H16</f>
        <v>1</v>
      </c>
      <c r="S16" s="541" t="str">
        <f>+'ตารางที่ 3'!I16</f>
        <v>เรื่อง</v>
      </c>
      <c r="T16" s="552">
        <f>+'ตารางที่ 3'!J16</f>
        <v>7213187.07</v>
      </c>
      <c r="U16" s="500">
        <f t="shared" si="0"/>
        <v>25.040900582704424</v>
      </c>
      <c r="V16" s="491">
        <f t="shared" si="0"/>
        <v>0</v>
      </c>
      <c r="W16" s="492">
        <f t="shared" si="1"/>
        <v>25.040900582704424</v>
      </c>
    </row>
    <row r="17" spans="1:24" s="356" customFormat="1" ht="21.75" thickBot="1">
      <c r="A17" s="424" t="s">
        <v>113</v>
      </c>
      <c r="B17" s="389"/>
      <c r="C17" s="390">
        <v>58819863.79000001</v>
      </c>
      <c r="D17" s="399">
        <v>0</v>
      </c>
      <c r="E17" s="399">
        <v>3153316.41</v>
      </c>
      <c r="F17" s="399">
        <v>1449038.68</v>
      </c>
      <c r="G17" s="399">
        <v>63422218.88000001</v>
      </c>
      <c r="H17" s="391"/>
      <c r="I17" s="392"/>
      <c r="J17" s="434"/>
      <c r="K17" s="494" t="s">
        <v>113</v>
      </c>
      <c r="L17" s="495"/>
      <c r="M17" s="451">
        <f>+'ตารางที่ 3'!C17</f>
        <v>54599191.25000001</v>
      </c>
      <c r="N17" s="452">
        <f>+'ตารางที่ 3'!D17</f>
        <v>0</v>
      </c>
      <c r="O17" s="452">
        <f>+'ตารางที่ 3'!E17</f>
        <v>2889806.55</v>
      </c>
      <c r="P17" s="452">
        <f>+'ตารางที่ 3'!F17</f>
        <v>3754248.87</v>
      </c>
      <c r="Q17" s="452">
        <f>+'ตารางที่ 3'!G17</f>
        <v>61243246.67</v>
      </c>
      <c r="R17" s="453"/>
      <c r="S17" s="454"/>
      <c r="T17" s="553"/>
      <c r="U17" s="501"/>
      <c r="V17" s="393"/>
      <c r="W17" s="394"/>
      <c r="X17" s="356">
        <f>SUM(Q18:Q27)</f>
        <v>61243246.67</v>
      </c>
    </row>
    <row r="18" spans="1:23" s="262" customFormat="1" ht="42">
      <c r="A18" s="395">
        <v>1</v>
      </c>
      <c r="B18" s="427" t="s">
        <v>37</v>
      </c>
      <c r="C18" s="435">
        <v>6864278.104293002</v>
      </c>
      <c r="D18" s="74">
        <v>0</v>
      </c>
      <c r="E18" s="74">
        <v>367992.02504700003</v>
      </c>
      <c r="F18" s="74">
        <v>169102.813956</v>
      </c>
      <c r="G18" s="74">
        <v>7401372.943296002</v>
      </c>
      <c r="H18" s="396">
        <v>10</v>
      </c>
      <c r="I18" s="397" t="s">
        <v>9</v>
      </c>
      <c r="J18" s="436">
        <v>740137.2943296002</v>
      </c>
      <c r="K18" s="375">
        <v>901</v>
      </c>
      <c r="L18" s="439" t="s">
        <v>37</v>
      </c>
      <c r="M18" s="445">
        <f>+'ตารางที่ 3'!C18</f>
        <v>11681332.59</v>
      </c>
      <c r="N18" s="376">
        <f>+'ตารางที่ 3'!D18</f>
        <v>0</v>
      </c>
      <c r="O18" s="376">
        <f>+'ตารางที่ 3'!E18</f>
        <v>638559.61</v>
      </c>
      <c r="P18" s="376">
        <f>+'ตารางที่ 3'!F18</f>
        <v>804535.53</v>
      </c>
      <c r="Q18" s="376">
        <f>+'ตารางที่ 3'!G18</f>
        <v>13124427.729999999</v>
      </c>
      <c r="R18" s="377">
        <f>+'ตารางที่ 3'!H18</f>
        <v>10</v>
      </c>
      <c r="S18" s="542" t="str">
        <f>+'ตารางที่ 3'!I18</f>
        <v>สินค้า</v>
      </c>
      <c r="T18" s="554">
        <f>+'ตารางที่ 3'!J18</f>
        <v>1312442.7729999998</v>
      </c>
      <c r="U18" s="502">
        <f>+Q18/G18*100-100</f>
        <v>77.32423201141094</v>
      </c>
      <c r="V18" s="378">
        <f>+R18/H18*100-100</f>
        <v>0</v>
      </c>
      <c r="W18" s="379">
        <f>+T18/J18*100-100</f>
        <v>77.32423201141097</v>
      </c>
    </row>
    <row r="19" spans="1:23" s="262" customFormat="1" ht="21">
      <c r="A19" s="395">
        <v>2</v>
      </c>
      <c r="B19" s="279" t="s">
        <v>42</v>
      </c>
      <c r="C19" s="435">
        <v>7164259.409622001</v>
      </c>
      <c r="D19" s="74">
        <v>0</v>
      </c>
      <c r="E19" s="74">
        <v>384073.938738</v>
      </c>
      <c r="F19" s="74">
        <v>176492.91122399998</v>
      </c>
      <c r="G19" s="74">
        <v>7724826.259584001</v>
      </c>
      <c r="H19" s="396">
        <v>2</v>
      </c>
      <c r="I19" s="397" t="s">
        <v>2</v>
      </c>
      <c r="J19" s="436">
        <v>3862413.1297920006</v>
      </c>
      <c r="K19" s="398">
        <v>902</v>
      </c>
      <c r="L19" s="279" t="s">
        <v>42</v>
      </c>
      <c r="M19" s="444">
        <f>+'ตารางที่ 3'!C19</f>
        <v>3647381.34</v>
      </c>
      <c r="N19" s="368">
        <f>+'ตารางที่ 3'!D19</f>
        <v>0</v>
      </c>
      <c r="O19" s="368">
        <f>+'ตารางที่ 3'!E19</f>
        <v>187134.82</v>
      </c>
      <c r="P19" s="368">
        <f>+'ตารางที่ 3'!F19</f>
        <v>250408.4</v>
      </c>
      <c r="Q19" s="368">
        <f>+'ตารางที่ 3'!G19</f>
        <v>4084924.56</v>
      </c>
      <c r="R19" s="48">
        <f>+'ตารางที่ 3'!H19</f>
        <v>2</v>
      </c>
      <c r="S19" s="540" t="str">
        <f>+'ตารางที่ 3'!I19</f>
        <v>เรื่อง</v>
      </c>
      <c r="T19" s="551">
        <f>+'ตารางที่ 3'!J19</f>
        <v>2042462.28</v>
      </c>
      <c r="U19" s="503">
        <f aca="true" t="shared" si="2" ref="U19:V27">+Q19/G19*100-100</f>
        <v>-47.119528352732395</v>
      </c>
      <c r="V19" s="369">
        <f t="shared" si="2"/>
        <v>0</v>
      </c>
      <c r="W19" s="370">
        <f aca="true" t="shared" si="3" ref="W19:W27">+T19/J19*100-100</f>
        <v>-47.119528352732395</v>
      </c>
    </row>
    <row r="20" spans="1:23" s="262" customFormat="1" ht="42">
      <c r="A20" s="395">
        <v>3</v>
      </c>
      <c r="B20" s="279" t="s">
        <v>38</v>
      </c>
      <c r="C20" s="435">
        <v>4876166.708191001</v>
      </c>
      <c r="D20" s="74">
        <v>0</v>
      </c>
      <c r="E20" s="74">
        <v>261409.930389</v>
      </c>
      <c r="F20" s="74">
        <v>120125.30657199997</v>
      </c>
      <c r="G20" s="74">
        <v>5257701.9451520005</v>
      </c>
      <c r="H20" s="396">
        <v>4</v>
      </c>
      <c r="I20" s="397" t="s">
        <v>9</v>
      </c>
      <c r="J20" s="436">
        <v>1314425.4862880001</v>
      </c>
      <c r="K20" s="367">
        <v>903</v>
      </c>
      <c r="L20" s="279" t="s">
        <v>38</v>
      </c>
      <c r="M20" s="444">
        <f>+'ตารางที่ 3'!C20</f>
        <v>4681562.06</v>
      </c>
      <c r="N20" s="368">
        <f>+'ตารางที่ 3'!D20</f>
        <v>0</v>
      </c>
      <c r="O20" s="368">
        <f>+'ตารางที่ 3'!E20</f>
        <v>245245.05</v>
      </c>
      <c r="P20" s="368">
        <f>+'ตารางที่ 3'!F20</f>
        <v>321739.13</v>
      </c>
      <c r="Q20" s="368">
        <f>+'ตารางที่ 3'!G20</f>
        <v>5248546.24</v>
      </c>
      <c r="R20" s="48">
        <f>+'ตารางที่ 3'!H20</f>
        <v>4</v>
      </c>
      <c r="S20" s="540" t="str">
        <f>+'ตารางที่ 3'!I20</f>
        <v>สินค้า</v>
      </c>
      <c r="T20" s="551">
        <f>+'ตารางที่ 3'!J20</f>
        <v>1312136.56</v>
      </c>
      <c r="U20" s="503">
        <f t="shared" si="2"/>
        <v>-0.1741389155854023</v>
      </c>
      <c r="V20" s="369">
        <f t="shared" si="2"/>
        <v>0</v>
      </c>
      <c r="W20" s="370">
        <f t="shared" si="3"/>
        <v>-0.1741389155854023</v>
      </c>
    </row>
    <row r="21" spans="1:23" s="262" customFormat="1" ht="21">
      <c r="A21" s="395">
        <v>4</v>
      </c>
      <c r="B21" s="279" t="s">
        <v>43</v>
      </c>
      <c r="C21" s="435">
        <v>5082036.231456001</v>
      </c>
      <c r="D21" s="74">
        <v>0</v>
      </c>
      <c r="E21" s="74">
        <v>272446.537824</v>
      </c>
      <c r="F21" s="74">
        <v>125196.941952</v>
      </c>
      <c r="G21" s="74">
        <v>5479679.711232002</v>
      </c>
      <c r="H21" s="396">
        <v>4</v>
      </c>
      <c r="I21" s="397" t="s">
        <v>2</v>
      </c>
      <c r="J21" s="436">
        <v>1369919.9278080005</v>
      </c>
      <c r="K21" s="398">
        <v>904</v>
      </c>
      <c r="L21" s="279" t="s">
        <v>43</v>
      </c>
      <c r="M21" s="444">
        <f>+'ตารางที่ 3'!C21</f>
        <v>7272456.91</v>
      </c>
      <c r="N21" s="368">
        <f>+'ตารางที่ 3'!D21</f>
        <v>0</v>
      </c>
      <c r="O21" s="368">
        <f>+'ตารางที่ 3'!E21</f>
        <v>390826.49</v>
      </c>
      <c r="P21" s="368">
        <f>+'ตารางที่ 3'!F21</f>
        <v>500441.37</v>
      </c>
      <c r="Q21" s="368">
        <f>+'ตารางที่ 3'!G21</f>
        <v>8163724.7700000005</v>
      </c>
      <c r="R21" s="48">
        <f>+'ตารางที่ 3'!H21</f>
        <v>4</v>
      </c>
      <c r="S21" s="540" t="str">
        <f>+'ตารางที่ 3'!I21</f>
        <v>เรื่อง</v>
      </c>
      <c r="T21" s="551">
        <f>+'ตารางที่ 3'!J21</f>
        <v>2040931.1925000001</v>
      </c>
      <c r="U21" s="503">
        <f t="shared" si="2"/>
        <v>48.98178726151389</v>
      </c>
      <c r="V21" s="369">
        <f t="shared" si="2"/>
        <v>0</v>
      </c>
      <c r="W21" s="370">
        <f t="shared" si="3"/>
        <v>48.98178726151389</v>
      </c>
    </row>
    <row r="22" spans="1:23" s="262" customFormat="1" ht="42">
      <c r="A22" s="395">
        <v>5</v>
      </c>
      <c r="B22" s="279" t="s">
        <v>39</v>
      </c>
      <c r="C22" s="435">
        <v>4870284.721812001</v>
      </c>
      <c r="D22" s="74">
        <v>0</v>
      </c>
      <c r="E22" s="74">
        <v>261094.59874800002</v>
      </c>
      <c r="F22" s="74">
        <v>119980.402704</v>
      </c>
      <c r="G22" s="74">
        <v>5251359.723264001</v>
      </c>
      <c r="H22" s="396">
        <v>7</v>
      </c>
      <c r="I22" s="397" t="s">
        <v>9</v>
      </c>
      <c r="J22" s="436">
        <v>750194.2461805716</v>
      </c>
      <c r="K22" s="398">
        <v>905</v>
      </c>
      <c r="L22" s="279" t="s">
        <v>39</v>
      </c>
      <c r="M22" s="444">
        <f>+'ตารางที่ 3'!C22</f>
        <v>8181447.33</v>
      </c>
      <c r="N22" s="368">
        <f>+'ตารางที่ 3'!D22</f>
        <v>0</v>
      </c>
      <c r="O22" s="368">
        <f>+'ตารางที่ 3'!E22</f>
        <v>441902.33</v>
      </c>
      <c r="P22" s="368">
        <f>+'ตารางที่ 3'!F22</f>
        <v>563137.33</v>
      </c>
      <c r="Q22" s="368">
        <f>+'ตารางที่ 3'!G22</f>
        <v>9186486.99</v>
      </c>
      <c r="R22" s="48">
        <f>+'ตารางที่ 3'!H22</f>
        <v>7</v>
      </c>
      <c r="S22" s="540" t="str">
        <f>+'ตารางที่ 3'!I22</f>
        <v>สินค้า</v>
      </c>
      <c r="T22" s="551">
        <f>+'ตารางที่ 3'!J22</f>
        <v>1312355.2842857144</v>
      </c>
      <c r="U22" s="503">
        <f t="shared" si="2"/>
        <v>74.9353971944262</v>
      </c>
      <c r="V22" s="369">
        <f t="shared" si="2"/>
        <v>0</v>
      </c>
      <c r="W22" s="370">
        <f t="shared" si="3"/>
        <v>74.9353971944262</v>
      </c>
    </row>
    <row r="23" spans="1:23" s="262" customFormat="1" ht="42">
      <c r="A23" s="395">
        <v>6</v>
      </c>
      <c r="B23" s="279" t="s">
        <v>44</v>
      </c>
      <c r="C23" s="435">
        <v>5082036.231456001</v>
      </c>
      <c r="D23" s="74">
        <v>0</v>
      </c>
      <c r="E23" s="74">
        <v>272446.537824</v>
      </c>
      <c r="F23" s="74">
        <v>125196.941952</v>
      </c>
      <c r="G23" s="74">
        <v>5479679.711232002</v>
      </c>
      <c r="H23" s="396">
        <v>4</v>
      </c>
      <c r="I23" s="397" t="s">
        <v>2</v>
      </c>
      <c r="J23" s="436">
        <v>1369919.9278080005</v>
      </c>
      <c r="K23" s="398">
        <v>906</v>
      </c>
      <c r="L23" s="279" t="s">
        <v>44</v>
      </c>
      <c r="M23" s="444">
        <f>+'ตารางที่ 3'!C23</f>
        <v>3647381.34</v>
      </c>
      <c r="N23" s="368">
        <f>+'ตารางที่ 3'!D23</f>
        <v>0</v>
      </c>
      <c r="O23" s="368">
        <f>+'ตารางที่ 3'!E23</f>
        <v>187134.82</v>
      </c>
      <c r="P23" s="368">
        <f>+'ตารางที่ 3'!F23</f>
        <v>250408.4</v>
      </c>
      <c r="Q23" s="368">
        <f>+'ตารางที่ 3'!G23</f>
        <v>4084924.56</v>
      </c>
      <c r="R23" s="48">
        <f>+'ตารางที่ 3'!H23</f>
        <v>2</v>
      </c>
      <c r="S23" s="540" t="str">
        <f>+'ตารางที่ 3'!I23</f>
        <v>เรื่อง</v>
      </c>
      <c r="T23" s="551">
        <f>+'ตารางที่ 3'!J23</f>
        <v>2042462.28</v>
      </c>
      <c r="U23" s="503">
        <f t="shared" si="2"/>
        <v>-25.45322399725471</v>
      </c>
      <c r="V23" s="369">
        <f t="shared" si="2"/>
        <v>-50</v>
      </c>
      <c r="W23" s="370">
        <f t="shared" si="3"/>
        <v>49.09355200549058</v>
      </c>
    </row>
    <row r="24" spans="1:23" s="262" customFormat="1" ht="21">
      <c r="A24" s="395">
        <v>7</v>
      </c>
      <c r="B24" s="279" t="s">
        <v>40</v>
      </c>
      <c r="C24" s="435">
        <v>4646769.239410001</v>
      </c>
      <c r="D24" s="74">
        <v>0</v>
      </c>
      <c r="E24" s="74">
        <v>249111.99639000001</v>
      </c>
      <c r="F24" s="74">
        <v>114474.05571999999</v>
      </c>
      <c r="G24" s="74">
        <v>5010355.29152</v>
      </c>
      <c r="H24" s="396">
        <v>2</v>
      </c>
      <c r="I24" s="397" t="s">
        <v>9</v>
      </c>
      <c r="J24" s="436">
        <v>2505177.64576</v>
      </c>
      <c r="K24" s="398">
        <v>907</v>
      </c>
      <c r="L24" s="279" t="s">
        <v>40</v>
      </c>
      <c r="M24" s="444">
        <f>+'ตารางที่ 3'!C24</f>
        <v>2351933.92</v>
      </c>
      <c r="N24" s="368">
        <f>+'ตารางที่ 3'!D24</f>
        <v>0</v>
      </c>
      <c r="O24" s="368">
        <f>+'ตารางที่ 3'!E24</f>
        <v>114344.1</v>
      </c>
      <c r="P24" s="368">
        <f>+'ตารางที่ 3'!F24</f>
        <v>161057.28</v>
      </c>
      <c r="Q24" s="368">
        <f>+'ตารางที่ 3'!G24</f>
        <v>2627335.3</v>
      </c>
      <c r="R24" s="48">
        <f>+'ตารางที่ 3'!H24</f>
        <v>2</v>
      </c>
      <c r="S24" s="540" t="str">
        <f>+'ตารางที่ 3'!I24</f>
        <v>สินค้า</v>
      </c>
      <c r="T24" s="551">
        <f>+'ตารางที่ 3'!J24</f>
        <v>1313667.65</v>
      </c>
      <c r="U24" s="503">
        <f t="shared" si="2"/>
        <v>-47.56189636996899</v>
      </c>
      <c r="V24" s="369">
        <f t="shared" si="2"/>
        <v>0</v>
      </c>
      <c r="W24" s="370">
        <f t="shared" si="3"/>
        <v>-47.56189636996899</v>
      </c>
    </row>
    <row r="25" spans="1:23" s="262" customFormat="1" ht="63">
      <c r="A25" s="395">
        <v>8</v>
      </c>
      <c r="B25" s="279" t="s">
        <v>45</v>
      </c>
      <c r="C25" s="435">
        <v>4852638.762675001</v>
      </c>
      <c r="D25" s="74">
        <v>0</v>
      </c>
      <c r="E25" s="74">
        <v>260148.60382500003</v>
      </c>
      <c r="F25" s="74">
        <v>119545.6911</v>
      </c>
      <c r="G25" s="74">
        <v>5232333.057600002</v>
      </c>
      <c r="H25" s="396">
        <v>2</v>
      </c>
      <c r="I25" s="397" t="s">
        <v>2</v>
      </c>
      <c r="J25" s="436">
        <v>2616166.528800001</v>
      </c>
      <c r="K25" s="398">
        <v>908</v>
      </c>
      <c r="L25" s="279" t="s">
        <v>45</v>
      </c>
      <c r="M25" s="444">
        <f>+'ตารางที่ 3'!C25</f>
        <v>3647381.34</v>
      </c>
      <c r="N25" s="368">
        <f>+'ตารางที่ 3'!D25</f>
        <v>0</v>
      </c>
      <c r="O25" s="368">
        <f>+'ตารางที่ 3'!E25</f>
        <v>187134.82</v>
      </c>
      <c r="P25" s="368">
        <f>+'ตารางที่ 3'!F25</f>
        <v>250408.4</v>
      </c>
      <c r="Q25" s="368">
        <f>+'ตารางที่ 3'!G25</f>
        <v>4084924.56</v>
      </c>
      <c r="R25" s="48">
        <f>+'ตารางที่ 3'!H25</f>
        <v>2</v>
      </c>
      <c r="S25" s="540" t="str">
        <f>+'ตารางที่ 3'!I25</f>
        <v>เรื่อง</v>
      </c>
      <c r="T25" s="551">
        <f>+'ตารางที่ 3'!J25</f>
        <v>2042462.28</v>
      </c>
      <c r="U25" s="503">
        <f t="shared" si="2"/>
        <v>-21.929194586215857</v>
      </c>
      <c r="V25" s="369">
        <f t="shared" si="2"/>
        <v>0</v>
      </c>
      <c r="W25" s="370">
        <f t="shared" si="3"/>
        <v>-21.929194586215857</v>
      </c>
    </row>
    <row r="26" spans="1:23" s="262" customFormat="1" ht="42">
      <c r="A26" s="395">
        <v>9</v>
      </c>
      <c r="B26" s="279" t="s">
        <v>41</v>
      </c>
      <c r="C26" s="435">
        <v>5881986.379000002</v>
      </c>
      <c r="D26" s="74">
        <v>0</v>
      </c>
      <c r="E26" s="74">
        <v>315331.64100000006</v>
      </c>
      <c r="F26" s="74">
        <v>144903.868</v>
      </c>
      <c r="G26" s="74">
        <v>6342221.888000001</v>
      </c>
      <c r="H26" s="396">
        <v>7</v>
      </c>
      <c r="I26" s="397" t="s">
        <v>2</v>
      </c>
      <c r="J26" s="436">
        <v>906031.6982857145</v>
      </c>
      <c r="K26" s="367">
        <v>909</v>
      </c>
      <c r="L26" s="279" t="s">
        <v>41</v>
      </c>
      <c r="M26" s="444">
        <f>+'ตารางที่ 3'!C26</f>
        <v>5840933.08</v>
      </c>
      <c r="N26" s="368">
        <f>+'ตารางที่ 3'!D26</f>
        <v>0</v>
      </c>
      <c r="O26" s="368">
        <f>+'ตารางที่ 3'!E26</f>
        <v>310389.69</v>
      </c>
      <c r="P26" s="368">
        <f>+'ตารางที่ 3'!F26</f>
        <v>401704.63</v>
      </c>
      <c r="Q26" s="368">
        <f>+'ตารางที่ 3'!G26</f>
        <v>6553027.4</v>
      </c>
      <c r="R26" s="48">
        <f>+'ตารางที่ 3'!H26</f>
        <v>5</v>
      </c>
      <c r="S26" s="540" t="str">
        <f>+'ตารางที่ 3'!I26</f>
        <v>เรื่อง</v>
      </c>
      <c r="T26" s="551">
        <f>+'ตารางที่ 3'!J26</f>
        <v>1310605.48</v>
      </c>
      <c r="U26" s="503">
        <f t="shared" si="2"/>
        <v>3.323843216505253</v>
      </c>
      <c r="V26" s="369">
        <f t="shared" si="2"/>
        <v>-28.57142857142857</v>
      </c>
      <c r="W26" s="370">
        <f t="shared" si="3"/>
        <v>44.65338050310734</v>
      </c>
    </row>
    <row r="27" spans="1:23" s="262" customFormat="1" ht="42.75" thickBot="1">
      <c r="A27" s="395">
        <v>10</v>
      </c>
      <c r="B27" s="279" t="s">
        <v>263</v>
      </c>
      <c r="C27" s="435">
        <v>9499408.002085</v>
      </c>
      <c r="D27" s="74">
        <v>0</v>
      </c>
      <c r="E27" s="74">
        <v>509260.6002149999</v>
      </c>
      <c r="F27" s="74">
        <v>234019.74681999994</v>
      </c>
      <c r="G27" s="74">
        <v>10242688.349119999</v>
      </c>
      <c r="H27" s="396">
        <v>4</v>
      </c>
      <c r="I27" s="397" t="s">
        <v>2</v>
      </c>
      <c r="J27" s="436">
        <v>2560672.0872799996</v>
      </c>
      <c r="K27" s="385">
        <v>910</v>
      </c>
      <c r="L27" s="432" t="s">
        <v>231</v>
      </c>
      <c r="M27" s="489">
        <f>+'ตารางที่ 3'!C27</f>
        <v>3647381.34</v>
      </c>
      <c r="N27" s="490">
        <f>+'ตารางที่ 3'!D27</f>
        <v>0</v>
      </c>
      <c r="O27" s="490">
        <f>+'ตารางที่ 3'!E27</f>
        <v>187134.82</v>
      </c>
      <c r="P27" s="490">
        <f>+'ตารางที่ 3'!F27</f>
        <v>250408.4</v>
      </c>
      <c r="Q27" s="490">
        <f>+'ตารางที่ 3'!G27</f>
        <v>4084924.56</v>
      </c>
      <c r="R27" s="469">
        <f>+'ตารางที่ 3'!H27</f>
        <v>2</v>
      </c>
      <c r="S27" s="541" t="str">
        <f>+'ตารางที่ 3'!I27</f>
        <v>เรื่อง</v>
      </c>
      <c r="T27" s="552">
        <f>+'ตารางที่ 3'!J27</f>
        <v>2042462.28</v>
      </c>
      <c r="U27" s="504">
        <f t="shared" si="2"/>
        <v>-60.11862881339198</v>
      </c>
      <c r="V27" s="491">
        <f t="shared" si="2"/>
        <v>-50</v>
      </c>
      <c r="W27" s="492">
        <f t="shared" si="3"/>
        <v>-20.237257626783958</v>
      </c>
    </row>
    <row r="28" spans="1:23" s="356" customFormat="1" ht="21.75" thickBot="1">
      <c r="A28" s="424" t="s">
        <v>114</v>
      </c>
      <c r="B28" s="389"/>
      <c r="C28" s="390">
        <v>117170817.65</v>
      </c>
      <c r="D28" s="399">
        <v>0</v>
      </c>
      <c r="E28" s="399">
        <v>6021039.359999999</v>
      </c>
      <c r="F28" s="399">
        <v>3006732.23</v>
      </c>
      <c r="G28" s="399">
        <v>126198589.24</v>
      </c>
      <c r="H28" s="400"/>
      <c r="I28" s="392"/>
      <c r="J28" s="437"/>
      <c r="K28" s="449" t="s">
        <v>114</v>
      </c>
      <c r="L28" s="450"/>
      <c r="M28" s="451">
        <f>+'ตารางที่ 3'!C28</f>
        <v>81227511.31</v>
      </c>
      <c r="N28" s="452">
        <f>+'ตารางที่ 3'!D28</f>
        <v>0</v>
      </c>
      <c r="O28" s="452">
        <f>+'ตารางที่ 3'!E28</f>
        <v>2610234.17</v>
      </c>
      <c r="P28" s="452">
        <f>+'ตารางที่ 3'!F28</f>
        <v>7694917</v>
      </c>
      <c r="Q28" s="452">
        <f>+'ตารางที่ 3'!G28</f>
        <v>91532662.48</v>
      </c>
      <c r="R28" s="453"/>
      <c r="S28" s="454"/>
      <c r="T28" s="455"/>
      <c r="U28" s="501"/>
      <c r="V28" s="393"/>
      <c r="W28" s="394"/>
    </row>
    <row r="29" spans="1:23" s="273" customFormat="1" ht="42">
      <c r="A29" s="371">
        <v>1</v>
      </c>
      <c r="B29" s="288" t="s">
        <v>264</v>
      </c>
      <c r="C29" s="259">
        <v>40541102.9069</v>
      </c>
      <c r="D29" s="260">
        <v>0</v>
      </c>
      <c r="E29" s="260">
        <v>2083279.6185599999</v>
      </c>
      <c r="F29" s="260">
        <v>1040329.3515800001</v>
      </c>
      <c r="G29" s="260">
        <v>43664711.877040006</v>
      </c>
      <c r="H29" s="401">
        <v>59</v>
      </c>
      <c r="I29" s="374" t="s">
        <v>9</v>
      </c>
      <c r="J29" s="326">
        <f aca="true" t="shared" si="4" ref="J29:J39">+G29/H29</f>
        <v>740079.862322712</v>
      </c>
      <c r="K29" s="375">
        <v>700</v>
      </c>
      <c r="L29" s="439" t="s">
        <v>232</v>
      </c>
      <c r="M29" s="444">
        <f>+'ตารางที่ 3'!C29</f>
        <v>28474455.77</v>
      </c>
      <c r="N29" s="368">
        <f>+'ตารางที่ 3'!D29</f>
        <v>0</v>
      </c>
      <c r="O29" s="368">
        <f>+'ตารางที่ 3'!E29</f>
        <v>946479.79</v>
      </c>
      <c r="P29" s="368">
        <f>+'ตารางที่ 3'!F29</f>
        <v>2700354.8</v>
      </c>
      <c r="Q29" s="368">
        <f>+'ตารางที่ 3'!G29</f>
        <v>32121290.36</v>
      </c>
      <c r="R29" s="48">
        <f>+'ตารางที่ 3'!H29</f>
        <v>50</v>
      </c>
      <c r="S29" s="540" t="str">
        <f>+'ตารางที่ 3'!I29</f>
        <v>สินค้า</v>
      </c>
      <c r="T29" s="551">
        <f>+'ตารางที่ 3'!J29</f>
        <v>642425.8072</v>
      </c>
      <c r="U29" s="499">
        <f>+Q29/G29*100-100</f>
        <v>-26.43649991220903</v>
      </c>
      <c r="V29" s="378">
        <f>+R29/H29*100-100</f>
        <v>-15.254237288135599</v>
      </c>
      <c r="W29" s="379">
        <f>+T29/J29*100-100</f>
        <v>-13.19506989640665</v>
      </c>
    </row>
    <row r="30" spans="1:23" s="262" customFormat="1" ht="63">
      <c r="A30" s="365">
        <v>2</v>
      </c>
      <c r="B30" s="428" t="s">
        <v>265</v>
      </c>
      <c r="C30" s="263">
        <v>2870685.0324250003</v>
      </c>
      <c r="D30" s="264">
        <v>0</v>
      </c>
      <c r="E30" s="264">
        <v>147515.46432</v>
      </c>
      <c r="F30" s="264">
        <v>73664.939635</v>
      </c>
      <c r="G30" s="264">
        <v>3091865.4363800003</v>
      </c>
      <c r="H30" s="402">
        <v>10</v>
      </c>
      <c r="I30" s="281" t="s">
        <v>278</v>
      </c>
      <c r="J30" s="326">
        <f t="shared" si="4"/>
        <v>309186.54363800003</v>
      </c>
      <c r="K30" s="367">
        <v>701</v>
      </c>
      <c r="L30" s="279" t="s">
        <v>233</v>
      </c>
      <c r="M30" s="444">
        <f>+'ตารางที่ 3'!C30</f>
        <v>2387560.1</v>
      </c>
      <c r="N30" s="368">
        <f>+'ตารางที่ 3'!D30</f>
        <v>0</v>
      </c>
      <c r="O30" s="368">
        <f>+'ตารางที่ 3'!E30</f>
        <v>63389.82</v>
      </c>
      <c r="P30" s="368">
        <f>+'ตารางที่ 3'!F30</f>
        <v>224956.62</v>
      </c>
      <c r="Q30" s="368">
        <f>+'ตารางที่ 3'!G30</f>
        <v>2675906.54</v>
      </c>
      <c r="R30" s="48">
        <f>+'ตารางที่ 3'!H30</f>
        <v>10</v>
      </c>
      <c r="S30" s="540" t="str">
        <f>+'ตารางที่ 3'!I30</f>
        <v>เขต</v>
      </c>
      <c r="T30" s="551">
        <f>+'ตารางที่ 3'!J30</f>
        <v>267590.654</v>
      </c>
      <c r="U30" s="498">
        <f aca="true" t="shared" si="5" ref="U30:V39">+Q30/G30*100-100</f>
        <v>-13.45333116654038</v>
      </c>
      <c r="V30" s="369">
        <f t="shared" si="5"/>
        <v>0</v>
      </c>
      <c r="W30" s="370">
        <f aca="true" t="shared" si="6" ref="W30:W39">+T30/J30*100-100</f>
        <v>-13.45333116654038</v>
      </c>
    </row>
    <row r="31" spans="1:23" s="262" customFormat="1" ht="21">
      <c r="A31" s="365">
        <v>3</v>
      </c>
      <c r="B31" s="428" t="s">
        <v>266</v>
      </c>
      <c r="C31" s="263">
        <v>2296548.02594</v>
      </c>
      <c r="D31" s="264">
        <v>0</v>
      </c>
      <c r="E31" s="264">
        <v>118012.37145599998</v>
      </c>
      <c r="F31" s="264">
        <v>58931.951708</v>
      </c>
      <c r="G31" s="264">
        <v>2473492.3491040003</v>
      </c>
      <c r="H31" s="402">
        <v>10</v>
      </c>
      <c r="I31" s="281" t="s">
        <v>278</v>
      </c>
      <c r="J31" s="326">
        <f t="shared" si="4"/>
        <v>247349.23491040003</v>
      </c>
      <c r="K31" s="367">
        <v>702</v>
      </c>
      <c r="L31" s="279" t="s">
        <v>234</v>
      </c>
      <c r="M31" s="444">
        <f>+'ตารางที่ 3'!C31</f>
        <v>1926334.93</v>
      </c>
      <c r="N31" s="368">
        <f>+'ตารางที่ 3'!D31</f>
        <v>0</v>
      </c>
      <c r="O31" s="368">
        <f>+'ตารางที่ 3'!E31</f>
        <v>47776.49</v>
      </c>
      <c r="P31" s="368">
        <f>+'ตารางที่ 3'!F31</f>
        <v>181190.74</v>
      </c>
      <c r="Q31" s="368">
        <f>+'ตารางที่ 3'!G31</f>
        <v>2155302.16</v>
      </c>
      <c r="R31" s="48">
        <f>+'ตารางที่ 3'!H31</f>
        <v>10</v>
      </c>
      <c r="S31" s="540" t="str">
        <f>+'ตารางที่ 3'!I31</f>
        <v>เขต</v>
      </c>
      <c r="T31" s="551">
        <f>+'ตารางที่ 3'!J31</f>
        <v>215530.21600000001</v>
      </c>
      <c r="U31" s="498">
        <f t="shared" si="5"/>
        <v>-12.86400538975839</v>
      </c>
      <c r="V31" s="369">
        <f t="shared" si="5"/>
        <v>0</v>
      </c>
      <c r="W31" s="370">
        <f t="shared" si="6"/>
        <v>-12.86400538975839</v>
      </c>
    </row>
    <row r="32" spans="1:23" s="262" customFormat="1" ht="42">
      <c r="A32" s="365">
        <v>4</v>
      </c>
      <c r="B32" s="428" t="s">
        <v>267</v>
      </c>
      <c r="C32" s="263">
        <v>11295266.821460001</v>
      </c>
      <c r="D32" s="264">
        <v>0</v>
      </c>
      <c r="E32" s="264">
        <v>580428.1943039999</v>
      </c>
      <c r="F32" s="264">
        <v>289848.986972</v>
      </c>
      <c r="G32" s="264">
        <v>12165544.002736</v>
      </c>
      <c r="H32" s="402">
        <v>1</v>
      </c>
      <c r="I32" s="281" t="s">
        <v>8</v>
      </c>
      <c r="J32" s="326">
        <f t="shared" si="4"/>
        <v>12165544.002736</v>
      </c>
      <c r="K32" s="403"/>
      <c r="L32" s="440"/>
      <c r="M32" s="263"/>
      <c r="N32" s="264"/>
      <c r="O32" s="264"/>
      <c r="P32" s="264"/>
      <c r="Q32" s="264"/>
      <c r="R32" s="264"/>
      <c r="S32" s="281"/>
      <c r="T32" s="555"/>
      <c r="U32" s="498">
        <f t="shared" si="5"/>
        <v>-100</v>
      </c>
      <c r="V32" s="369">
        <f t="shared" si="5"/>
        <v>-100</v>
      </c>
      <c r="W32" s="370">
        <f t="shared" si="6"/>
        <v>-100</v>
      </c>
    </row>
    <row r="33" spans="1:23" s="262" customFormat="1" ht="42">
      <c r="A33" s="365">
        <v>5</v>
      </c>
      <c r="B33" s="429" t="s">
        <v>268</v>
      </c>
      <c r="C33" s="274">
        <v>15724323.728629999</v>
      </c>
      <c r="D33" s="275">
        <v>0</v>
      </c>
      <c r="E33" s="275">
        <v>808023.4821119999</v>
      </c>
      <c r="F33" s="275">
        <v>403503.46526599996</v>
      </c>
      <c r="G33" s="275">
        <v>16935850.676007997</v>
      </c>
      <c r="H33" s="404">
        <v>233</v>
      </c>
      <c r="I33" s="281" t="s">
        <v>9</v>
      </c>
      <c r="J33" s="326">
        <f t="shared" si="4"/>
        <v>72686.0544034678</v>
      </c>
      <c r="K33" s="367">
        <v>703</v>
      </c>
      <c r="L33" s="279" t="s">
        <v>235</v>
      </c>
      <c r="M33" s="444">
        <f>+'ตารางที่ 3'!C32</f>
        <v>11492144.97</v>
      </c>
      <c r="N33" s="368">
        <f>+'ตารางที่ 3'!D32</f>
        <v>0</v>
      </c>
      <c r="O33" s="368">
        <f>+'ตารางที่ 3'!E32</f>
        <v>371596.96</v>
      </c>
      <c r="P33" s="368">
        <f>+'ตารางที่ 3'!F32</f>
        <v>1088895.09</v>
      </c>
      <c r="Q33" s="368">
        <f>+'ตารางที่ 3'!G32</f>
        <v>12952637.02</v>
      </c>
      <c r="R33" s="48">
        <f>+'ตารางที่ 3'!H32</f>
        <v>220</v>
      </c>
      <c r="S33" s="540" t="str">
        <f>+'ตารางที่ 3'!I32</f>
        <v>สินค้า</v>
      </c>
      <c r="T33" s="551">
        <f>+'ตารางที่ 3'!J32</f>
        <v>58875.622818181815</v>
      </c>
      <c r="U33" s="498">
        <f t="shared" si="5"/>
        <v>-23.51941884827066</v>
      </c>
      <c r="V33" s="369">
        <f t="shared" si="5"/>
        <v>-5.579399141630901</v>
      </c>
      <c r="W33" s="370">
        <f t="shared" si="6"/>
        <v>-19.000111780213928</v>
      </c>
    </row>
    <row r="34" spans="1:23" s="262" customFormat="1" ht="42">
      <c r="A34" s="365">
        <v>6</v>
      </c>
      <c r="B34" s="428" t="s">
        <v>269</v>
      </c>
      <c r="C34" s="263">
        <v>11986574.645595001</v>
      </c>
      <c r="D34" s="264">
        <v>0</v>
      </c>
      <c r="E34" s="264">
        <v>615952.326528</v>
      </c>
      <c r="F34" s="264">
        <v>307588.707129</v>
      </c>
      <c r="G34" s="264">
        <v>12910115.679252</v>
      </c>
      <c r="H34" s="402">
        <v>6</v>
      </c>
      <c r="I34" s="281" t="s">
        <v>31</v>
      </c>
      <c r="J34" s="326">
        <f t="shared" si="4"/>
        <v>2151685.946542</v>
      </c>
      <c r="K34" s="367">
        <v>704</v>
      </c>
      <c r="L34" s="279" t="s">
        <v>236</v>
      </c>
      <c r="M34" s="444">
        <f>+'ตารางที่ 3'!C33</f>
        <v>9305937.66</v>
      </c>
      <c r="N34" s="368">
        <f>+'ตารางที่ 3'!D33</f>
        <v>0</v>
      </c>
      <c r="O34" s="368">
        <f>+'ตารางที่ 3'!E33</f>
        <v>297589.78</v>
      </c>
      <c r="P34" s="368">
        <f>+'ตารางที่ 3'!F33</f>
        <v>881444.82</v>
      </c>
      <c r="Q34" s="368">
        <f>+'ตารางที่ 3'!G33</f>
        <v>10484972.26</v>
      </c>
      <c r="R34" s="48">
        <f>+'ตารางที่ 3'!H33</f>
        <v>6</v>
      </c>
      <c r="S34" s="540" t="str">
        <f>+'ตารางที่ 3'!I33</f>
        <v>ครั้ง</v>
      </c>
      <c r="T34" s="551">
        <f>+'ตารางที่ 3'!J33</f>
        <v>1747495.3766666667</v>
      </c>
      <c r="U34" s="498">
        <f t="shared" si="5"/>
        <v>-18.78483105422113</v>
      </c>
      <c r="V34" s="369">
        <f t="shared" si="5"/>
        <v>0</v>
      </c>
      <c r="W34" s="370">
        <f t="shared" si="6"/>
        <v>-18.784831054221115</v>
      </c>
    </row>
    <row r="35" spans="1:23" s="262" customFormat="1" ht="42">
      <c r="A35" s="365">
        <v>7</v>
      </c>
      <c r="B35" s="278" t="s">
        <v>270</v>
      </c>
      <c r="C35" s="274">
        <v>14740088.86037</v>
      </c>
      <c r="D35" s="275">
        <v>0</v>
      </c>
      <c r="E35" s="275">
        <v>757446.7514879999</v>
      </c>
      <c r="F35" s="275">
        <v>378246.914534</v>
      </c>
      <c r="G35" s="275">
        <v>15875782.526392002</v>
      </c>
      <c r="H35" s="404">
        <v>76</v>
      </c>
      <c r="I35" s="281" t="s">
        <v>10</v>
      </c>
      <c r="J35" s="326">
        <f t="shared" si="4"/>
        <v>208891.87534726318</v>
      </c>
      <c r="K35" s="367">
        <v>705</v>
      </c>
      <c r="L35" s="279" t="s">
        <v>237</v>
      </c>
      <c r="M35" s="444">
        <f>+'ตารางที่ 3'!C34</f>
        <v>11741206.57</v>
      </c>
      <c r="N35" s="368">
        <f>+'ตารางที่ 3'!D34</f>
        <v>0</v>
      </c>
      <c r="O35" s="368">
        <f>+'ตารางที่ 3'!E34</f>
        <v>380028.16</v>
      </c>
      <c r="P35" s="368">
        <f>+'ตารางที่ 3'!F34</f>
        <v>1112528.67</v>
      </c>
      <c r="Q35" s="368">
        <f>+'ตารางที่ 3'!G34</f>
        <v>13233763.4</v>
      </c>
      <c r="R35" s="48">
        <f>+'ตารางที่ 3'!H34</f>
        <v>77</v>
      </c>
      <c r="S35" s="540" t="str">
        <f>+'ตารางที่ 3'!I34</f>
        <v>จังหวัด</v>
      </c>
      <c r="T35" s="551">
        <f>+'ตารางที่ 3'!J34</f>
        <v>171867.05714285714</v>
      </c>
      <c r="U35" s="498">
        <f t="shared" si="5"/>
        <v>-16.641819841005585</v>
      </c>
      <c r="V35" s="369">
        <f t="shared" si="5"/>
        <v>1.3157894736842053</v>
      </c>
      <c r="W35" s="370">
        <f t="shared" si="6"/>
        <v>-17.724393609304215</v>
      </c>
    </row>
    <row r="36" spans="1:23" s="273" customFormat="1" ht="21">
      <c r="A36" s="365">
        <v>8</v>
      </c>
      <c r="B36" s="428" t="s">
        <v>271</v>
      </c>
      <c r="C36" s="274">
        <v>4054110.29069</v>
      </c>
      <c r="D36" s="275">
        <v>0</v>
      </c>
      <c r="E36" s="275">
        <v>208327.96185599998</v>
      </c>
      <c r="F36" s="275">
        <v>104032.935158</v>
      </c>
      <c r="G36" s="275">
        <v>4366471.187704001</v>
      </c>
      <c r="H36" s="48">
        <v>76</v>
      </c>
      <c r="I36" s="305" t="s">
        <v>10</v>
      </c>
      <c r="J36" s="326">
        <f t="shared" si="4"/>
        <v>57453.568259263164</v>
      </c>
      <c r="K36" s="367">
        <v>706</v>
      </c>
      <c r="L36" s="279" t="s">
        <v>238</v>
      </c>
      <c r="M36" s="444">
        <f>+'ตารางที่ 3'!C35</f>
        <v>4610665.42</v>
      </c>
      <c r="N36" s="368">
        <f>+'ตารางที่ 3'!D35</f>
        <v>0</v>
      </c>
      <c r="O36" s="368">
        <f>+'ตารางที่ 3'!E35</f>
        <v>138646.07</v>
      </c>
      <c r="P36" s="368">
        <f>+'ตารางที่ 3'!F35</f>
        <v>435908.16</v>
      </c>
      <c r="Q36" s="368">
        <f>+'ตารางที่ 3'!G35</f>
        <v>5185219.65</v>
      </c>
      <c r="R36" s="48">
        <f>+'ตารางที่ 3'!H35</f>
        <v>77</v>
      </c>
      <c r="S36" s="540" t="str">
        <f>+'ตารางที่ 3'!I35</f>
        <v>จังหวัด</v>
      </c>
      <c r="T36" s="551">
        <f>+'ตารางที่ 3'!J35</f>
        <v>67340.51493506494</v>
      </c>
      <c r="U36" s="498">
        <f>+Q36/G36*100-100</f>
        <v>18.750804187179753</v>
      </c>
      <c r="V36" s="369">
        <f t="shared" si="5"/>
        <v>1.3157894736842053</v>
      </c>
      <c r="W36" s="370">
        <f>+T36/J36*100-100</f>
        <v>17.208585950982652</v>
      </c>
    </row>
    <row r="37" spans="1:23" s="262" customFormat="1" ht="63">
      <c r="A37" s="365">
        <v>9</v>
      </c>
      <c r="B37" s="278" t="s">
        <v>272</v>
      </c>
      <c r="C37" s="263">
        <v>4604813.133645001</v>
      </c>
      <c r="D37" s="264">
        <v>0</v>
      </c>
      <c r="E37" s="264">
        <v>236626.846848</v>
      </c>
      <c r="F37" s="264">
        <v>118164.576639</v>
      </c>
      <c r="G37" s="264">
        <v>4959604.557132001</v>
      </c>
      <c r="H37" s="402">
        <v>76</v>
      </c>
      <c r="I37" s="281" t="s">
        <v>10</v>
      </c>
      <c r="J37" s="326">
        <f t="shared" si="4"/>
        <v>65257.95469910528</v>
      </c>
      <c r="K37" s="403"/>
      <c r="L37" s="440"/>
      <c r="M37" s="263"/>
      <c r="N37" s="264"/>
      <c r="O37" s="264"/>
      <c r="P37" s="264"/>
      <c r="Q37" s="264"/>
      <c r="R37" s="264"/>
      <c r="S37" s="281"/>
      <c r="T37" s="555"/>
      <c r="U37" s="498">
        <f t="shared" si="5"/>
        <v>-100</v>
      </c>
      <c r="V37" s="369">
        <f t="shared" si="5"/>
        <v>-100</v>
      </c>
      <c r="W37" s="370">
        <f t="shared" si="6"/>
        <v>-100</v>
      </c>
    </row>
    <row r="38" spans="1:23" s="273" customFormat="1" ht="42">
      <c r="A38" s="365">
        <v>10</v>
      </c>
      <c r="B38" s="279" t="s">
        <v>273</v>
      </c>
      <c r="C38" s="263">
        <v>8705791.751395</v>
      </c>
      <c r="D38" s="264">
        <v>0</v>
      </c>
      <c r="E38" s="264">
        <v>447363.2244479999</v>
      </c>
      <c r="F38" s="264">
        <v>223400.20468899998</v>
      </c>
      <c r="G38" s="264">
        <v>9376555.180532</v>
      </c>
      <c r="H38" s="402">
        <v>9</v>
      </c>
      <c r="I38" s="281" t="s">
        <v>11</v>
      </c>
      <c r="J38" s="326">
        <f t="shared" si="4"/>
        <v>1041839.4645035554</v>
      </c>
      <c r="K38" s="367">
        <v>707</v>
      </c>
      <c r="L38" s="279" t="s">
        <v>239</v>
      </c>
      <c r="M38" s="444">
        <f>+'ตารางที่ 3'!C36</f>
        <v>11289205.89</v>
      </c>
      <c r="N38" s="368">
        <f>+'ตารางที่ 3'!D36</f>
        <v>0</v>
      </c>
      <c r="O38" s="368">
        <f>+'ตารางที่ 3'!E36</f>
        <v>364727.1</v>
      </c>
      <c r="P38" s="368">
        <f>+'ตารางที่ 3'!F36</f>
        <v>1069638.1</v>
      </c>
      <c r="Q38" s="368">
        <f>+'ตารางที่ 3'!G36</f>
        <v>12723571.09</v>
      </c>
      <c r="R38" s="48">
        <f>+'ตารางที่ 3'!H36</f>
        <v>15</v>
      </c>
      <c r="S38" s="540" t="str">
        <f>+'ตารางที่ 3'!I36</f>
        <v>เล่ม</v>
      </c>
      <c r="T38" s="551">
        <f>+'ตารางที่ 3'!J36</f>
        <v>848238.0726666667</v>
      </c>
      <c r="U38" s="498">
        <f t="shared" si="5"/>
        <v>35.69558163980324</v>
      </c>
      <c r="V38" s="369">
        <f t="shared" si="5"/>
        <v>66.66666666666669</v>
      </c>
      <c r="W38" s="370">
        <f t="shared" si="6"/>
        <v>-18.58265101611805</v>
      </c>
    </row>
    <row r="39" spans="1:23" s="273" customFormat="1" ht="63.75" thickBot="1">
      <c r="A39" s="365">
        <v>11</v>
      </c>
      <c r="B39" s="279" t="s">
        <v>274</v>
      </c>
      <c r="C39" s="263">
        <v>351512.45295</v>
      </c>
      <c r="D39" s="264">
        <v>0</v>
      </c>
      <c r="E39" s="264">
        <v>18063.11808</v>
      </c>
      <c r="F39" s="264">
        <v>9020.19669</v>
      </c>
      <c r="G39" s="264">
        <v>378595.76772</v>
      </c>
      <c r="H39" s="402">
        <v>1</v>
      </c>
      <c r="I39" s="281" t="s">
        <v>8</v>
      </c>
      <c r="J39" s="326">
        <f t="shared" si="4"/>
        <v>378595.76772</v>
      </c>
      <c r="K39" s="405"/>
      <c r="L39" s="441"/>
      <c r="M39" s="447"/>
      <c r="N39" s="269"/>
      <c r="O39" s="269"/>
      <c r="P39" s="269"/>
      <c r="Q39" s="269"/>
      <c r="R39" s="486"/>
      <c r="S39" s="543"/>
      <c r="T39" s="556"/>
      <c r="U39" s="498">
        <f t="shared" si="5"/>
        <v>-100</v>
      </c>
      <c r="V39" s="369">
        <f t="shared" si="5"/>
        <v>-100</v>
      </c>
      <c r="W39" s="370">
        <f t="shared" si="6"/>
        <v>-100</v>
      </c>
    </row>
    <row r="40" spans="1:23" s="356" customFormat="1" ht="21.75" thickBot="1">
      <c r="A40" s="515" t="s">
        <v>115</v>
      </c>
      <c r="B40" s="389"/>
      <c r="C40" s="390">
        <v>36984513.25</v>
      </c>
      <c r="D40" s="399">
        <v>0</v>
      </c>
      <c r="E40" s="399">
        <v>2840023.87</v>
      </c>
      <c r="F40" s="399">
        <v>1260445.04</v>
      </c>
      <c r="G40" s="399">
        <v>41084982.16</v>
      </c>
      <c r="H40" s="518"/>
      <c r="I40" s="392"/>
      <c r="J40" s="437"/>
      <c r="K40" s="516" t="s">
        <v>115</v>
      </c>
      <c r="L40" s="519"/>
      <c r="M40" s="451">
        <f>+'ตารางที่ 3'!C37</f>
        <v>35550605.800000004</v>
      </c>
      <c r="N40" s="452">
        <f>+'ตารางที่ 3'!D37</f>
        <v>0</v>
      </c>
      <c r="O40" s="452">
        <f>+'ตารางที่ 3'!E37</f>
        <v>2487057.03</v>
      </c>
      <c r="P40" s="452">
        <f>+'ตารางที่ 3'!F37</f>
        <v>3199308.89</v>
      </c>
      <c r="Q40" s="452">
        <f>+'ตารางที่ 3'!G37</f>
        <v>41236971.71999999</v>
      </c>
      <c r="R40" s="453"/>
      <c r="S40" s="520"/>
      <c r="T40" s="557"/>
      <c r="U40" s="501"/>
      <c r="V40" s="393"/>
      <c r="W40" s="394"/>
    </row>
    <row r="41" spans="1:23" s="273" customFormat="1" ht="42">
      <c r="A41" s="407">
        <v>1</v>
      </c>
      <c r="B41" s="430" t="s">
        <v>275</v>
      </c>
      <c r="C41" s="270">
        <v>18373906.1826</v>
      </c>
      <c r="D41" s="280">
        <v>0</v>
      </c>
      <c r="E41" s="280">
        <v>1410923.8586159998</v>
      </c>
      <c r="F41" s="280">
        <v>626189.0958720001</v>
      </c>
      <c r="G41" s="280">
        <v>20411019.137087997</v>
      </c>
      <c r="H41" s="408">
        <v>22</v>
      </c>
      <c r="I41" s="359" t="s">
        <v>2</v>
      </c>
      <c r="J41" s="271">
        <v>927773.5971403635</v>
      </c>
      <c r="K41" s="360">
        <v>600</v>
      </c>
      <c r="L41" s="431" t="s">
        <v>228</v>
      </c>
      <c r="M41" s="443">
        <f>+'ตารางที่ 3'!C38</f>
        <v>17653271.48</v>
      </c>
      <c r="N41" s="361">
        <f>+'ตารางที่ 3'!D38</f>
        <v>0</v>
      </c>
      <c r="O41" s="361">
        <f>+'ตารางที่ 3'!E38</f>
        <v>1243839.4</v>
      </c>
      <c r="P41" s="361">
        <f>+'ตารางที่ 3'!F38</f>
        <v>1589416.66</v>
      </c>
      <c r="Q41" s="361">
        <f>+'ตารางที่ 3'!G38</f>
        <v>20486527.54</v>
      </c>
      <c r="R41" s="362">
        <f>+'ตารางที่ 3'!H38</f>
        <v>26</v>
      </c>
      <c r="S41" s="539" t="str">
        <f>+'ตารางที่ 3'!I38</f>
        <v>เรื่อง</v>
      </c>
      <c r="T41" s="471">
        <f>+'ตารางที่ 3'!J38</f>
        <v>787943.3669230769</v>
      </c>
      <c r="U41" s="497">
        <f aca="true" t="shared" si="7" ref="U41:V43">+Q41/G41*100-100</f>
        <v>0.36993940579282025</v>
      </c>
      <c r="V41" s="363">
        <f t="shared" si="7"/>
        <v>18.181818181818187</v>
      </c>
      <c r="W41" s="364">
        <f>+T41/J41*100-100</f>
        <v>-15.071589733559918</v>
      </c>
    </row>
    <row r="42" spans="1:23" s="262" customFormat="1" ht="42">
      <c r="A42" s="395">
        <v>2</v>
      </c>
      <c r="B42" s="279" t="s">
        <v>276</v>
      </c>
      <c r="C42" s="435">
        <v>17759963.262649998</v>
      </c>
      <c r="D42" s="74">
        <v>0</v>
      </c>
      <c r="E42" s="74">
        <v>1363779.4623739996</v>
      </c>
      <c r="F42" s="74">
        <v>605265.7082079999</v>
      </c>
      <c r="G42" s="74">
        <v>19729008.433231995</v>
      </c>
      <c r="H42" s="409">
        <v>15</v>
      </c>
      <c r="I42" s="397" t="s">
        <v>2</v>
      </c>
      <c r="J42" s="436">
        <v>1315267.228882133</v>
      </c>
      <c r="K42" s="367">
        <v>601</v>
      </c>
      <c r="L42" s="279" t="s">
        <v>229</v>
      </c>
      <c r="M42" s="444">
        <f>+'ตารางที่ 3'!C39</f>
        <v>17063971.189999998</v>
      </c>
      <c r="N42" s="368">
        <f>+'ตารางที่ 3'!D39</f>
        <v>0</v>
      </c>
      <c r="O42" s="368">
        <f>+'ตารางที่ 3'!E39</f>
        <v>1201714.49</v>
      </c>
      <c r="P42" s="368">
        <f>+'ตารางที่ 3'!F39</f>
        <v>1536308.13</v>
      </c>
      <c r="Q42" s="368">
        <f>+'ตารางที่ 3'!G39</f>
        <v>19801993.809999995</v>
      </c>
      <c r="R42" s="48">
        <f>+'ตารางที่ 3'!H39</f>
        <v>11</v>
      </c>
      <c r="S42" s="540" t="str">
        <f>+'ตารางที่ 3'!I39</f>
        <v>เรื่อง</v>
      </c>
      <c r="T42" s="551">
        <f>+'ตารางที่ 3'!J39</f>
        <v>1800181.255454545</v>
      </c>
      <c r="U42" s="505">
        <f t="shared" si="7"/>
        <v>0.36993940681307436</v>
      </c>
      <c r="V42" s="410">
        <f t="shared" si="7"/>
        <v>-26.66666666666667</v>
      </c>
      <c r="W42" s="411">
        <f>+T42/J42*100-100</f>
        <v>36.86809919110874</v>
      </c>
    </row>
    <row r="43" spans="1:23" s="262" customFormat="1" ht="42.75" thickBot="1">
      <c r="A43" s="508">
        <v>3</v>
      </c>
      <c r="B43" s="509" t="s">
        <v>277</v>
      </c>
      <c r="C43" s="510">
        <v>850643.80475</v>
      </c>
      <c r="D43" s="511">
        <v>0</v>
      </c>
      <c r="E43" s="511">
        <v>65320.54900999999</v>
      </c>
      <c r="F43" s="511">
        <v>28990.23592</v>
      </c>
      <c r="G43" s="511">
        <v>944954.58968</v>
      </c>
      <c r="H43" s="521">
        <v>3</v>
      </c>
      <c r="I43" s="513" t="s">
        <v>2</v>
      </c>
      <c r="J43" s="514">
        <v>314984.86322666664</v>
      </c>
      <c r="K43" s="398">
        <v>602</v>
      </c>
      <c r="L43" s="493" t="s">
        <v>230</v>
      </c>
      <c r="M43" s="489">
        <f>+'ตารางที่ 3'!C40</f>
        <v>833363.13</v>
      </c>
      <c r="N43" s="490">
        <f>+'ตารางที่ 3'!D40</f>
        <v>0</v>
      </c>
      <c r="O43" s="490">
        <f>+'ตารางที่ 3'!E40</f>
        <v>41503.14</v>
      </c>
      <c r="P43" s="490">
        <f>+'ตารางที่ 3'!F40</f>
        <v>73584.1</v>
      </c>
      <c r="Q43" s="490">
        <f>+'ตารางที่ 3'!G40</f>
        <v>948450.37</v>
      </c>
      <c r="R43" s="469">
        <f>+'ตารางที่ 3'!H40</f>
        <v>3</v>
      </c>
      <c r="S43" s="541" t="str">
        <f>+'ตารางที่ 3'!I40</f>
        <v>เรื่อง</v>
      </c>
      <c r="T43" s="552">
        <f>+'ตารางที่ 3'!J40</f>
        <v>316150.12333333335</v>
      </c>
      <c r="U43" s="500">
        <f t="shared" si="7"/>
        <v>0.36994162028291555</v>
      </c>
      <c r="V43" s="491">
        <f t="shared" si="7"/>
        <v>0</v>
      </c>
      <c r="W43" s="492">
        <f>+T43/J43*100-100</f>
        <v>0.369941620282944</v>
      </c>
    </row>
    <row r="44" spans="1:23" s="356" customFormat="1" ht="21.75" thickBot="1">
      <c r="A44" s="522" t="s">
        <v>203</v>
      </c>
      <c r="B44" s="389"/>
      <c r="C44" s="390">
        <v>150965393.35999998</v>
      </c>
      <c r="D44" s="399">
        <v>0</v>
      </c>
      <c r="E44" s="399">
        <v>25594148.81</v>
      </c>
      <c r="F44" s="399">
        <v>18978699.5</v>
      </c>
      <c r="G44" s="399">
        <v>195538241.67</v>
      </c>
      <c r="H44" s="518"/>
      <c r="I44" s="392"/>
      <c r="J44" s="437"/>
      <c r="K44" s="516" t="s">
        <v>203</v>
      </c>
      <c r="L44" s="519"/>
      <c r="M44" s="451">
        <f>+'ตารางที่ 3'!C41</f>
        <v>159375369.29</v>
      </c>
      <c r="N44" s="452">
        <f>+'ตารางที่ 3'!D41</f>
        <v>0</v>
      </c>
      <c r="O44" s="452">
        <f>+'ตารางที่ 3'!E41</f>
        <v>19800472.15</v>
      </c>
      <c r="P44" s="452">
        <f>+'ตารางที่ 3'!F41</f>
        <v>26488599.89</v>
      </c>
      <c r="Q44" s="452">
        <f>+'ตารางที่ 3'!G41</f>
        <v>205664441.32999998</v>
      </c>
      <c r="R44" s="453"/>
      <c r="S44" s="520"/>
      <c r="T44" s="557"/>
      <c r="U44" s="501"/>
      <c r="V44" s="393"/>
      <c r="W44" s="394"/>
    </row>
    <row r="45" spans="1:23" s="262" customFormat="1" ht="63">
      <c r="A45" s="413">
        <v>1</v>
      </c>
      <c r="B45" s="431" t="s">
        <v>3</v>
      </c>
      <c r="C45" s="270">
        <v>22644809.003999997</v>
      </c>
      <c r="D45" s="280">
        <v>0</v>
      </c>
      <c r="E45" s="280">
        <v>3839122.3214999996</v>
      </c>
      <c r="F45" s="280">
        <v>2846804.925</v>
      </c>
      <c r="G45" s="280">
        <v>29330736.250499997</v>
      </c>
      <c r="H45" s="414">
        <v>10</v>
      </c>
      <c r="I45" s="359" t="s">
        <v>2</v>
      </c>
      <c r="J45" s="271">
        <v>2933073.62505</v>
      </c>
      <c r="K45" s="360">
        <v>400</v>
      </c>
      <c r="L45" s="439" t="s">
        <v>3</v>
      </c>
      <c r="M45" s="445">
        <f>+'ตารางที่ 3'!C42</f>
        <v>23913050.48</v>
      </c>
      <c r="N45" s="376">
        <f>+'ตารางที่ 3'!D42</f>
        <v>0</v>
      </c>
      <c r="O45" s="376">
        <f>+'ตารางที่ 3'!E42</f>
        <v>2963325.74</v>
      </c>
      <c r="P45" s="376">
        <f>+'ตารางที่ 3'!F42</f>
        <v>3973289.99</v>
      </c>
      <c r="Q45" s="376">
        <f>+'ตารางที่ 3'!G42</f>
        <v>30849666.21</v>
      </c>
      <c r="R45" s="377">
        <f>+'ตารางที่ 3'!H42</f>
        <v>10</v>
      </c>
      <c r="S45" s="542" t="str">
        <f>+'ตารางที่ 3'!I42</f>
        <v>เรื่อง</v>
      </c>
      <c r="T45" s="554">
        <f>+'ตารางที่ 3'!J42</f>
        <v>3084966.6210000003</v>
      </c>
      <c r="U45" s="499">
        <f aca="true" t="shared" si="8" ref="U45:V48">+Q45/G45*100-100</f>
        <v>5.178628816295429</v>
      </c>
      <c r="V45" s="378">
        <f t="shared" si="8"/>
        <v>0</v>
      </c>
      <c r="W45" s="364">
        <f>+T45/J45*100-100</f>
        <v>5.178628816295429</v>
      </c>
    </row>
    <row r="46" spans="1:23" s="262" customFormat="1" ht="63">
      <c r="A46" s="395">
        <v>2</v>
      </c>
      <c r="B46" s="279" t="s">
        <v>4</v>
      </c>
      <c r="C46" s="263">
        <v>15096539.336</v>
      </c>
      <c r="D46" s="264">
        <v>0</v>
      </c>
      <c r="E46" s="264">
        <v>2559414.881</v>
      </c>
      <c r="F46" s="264">
        <v>1897869.95</v>
      </c>
      <c r="G46" s="264">
        <v>19553824.167</v>
      </c>
      <c r="H46" s="402">
        <v>10</v>
      </c>
      <c r="I46" s="281" t="s">
        <v>2</v>
      </c>
      <c r="J46" s="265">
        <v>1955382.4167</v>
      </c>
      <c r="K46" s="367">
        <v>401</v>
      </c>
      <c r="L46" s="279" t="s">
        <v>4</v>
      </c>
      <c r="M46" s="444">
        <f>+'ตารางที่ 3'!C43</f>
        <v>15947654.56</v>
      </c>
      <c r="N46" s="368">
        <f>+'ตารางที่ 3'!D43</f>
        <v>0</v>
      </c>
      <c r="O46" s="368">
        <f>+'ตารางที่ 3'!E43</f>
        <v>1969929.6</v>
      </c>
      <c r="P46" s="368">
        <f>+'ตารางที่ 3'!F43</f>
        <v>2648859.99</v>
      </c>
      <c r="Q46" s="368">
        <f>+'ตารางที่ 3'!G43</f>
        <v>20566444.15</v>
      </c>
      <c r="R46" s="48">
        <f>+'ตารางที่ 3'!H43</f>
        <v>10</v>
      </c>
      <c r="S46" s="540" t="str">
        <f>+'ตารางที่ 3'!I43</f>
        <v>เรื่อง</v>
      </c>
      <c r="T46" s="551">
        <f>+'ตารางที่ 3'!J43</f>
        <v>2056644.4149999998</v>
      </c>
      <c r="U46" s="498">
        <f t="shared" si="8"/>
        <v>5.178628867436302</v>
      </c>
      <c r="V46" s="369">
        <f t="shared" si="8"/>
        <v>0</v>
      </c>
      <c r="W46" s="370">
        <f>+T46/J46*100-100</f>
        <v>5.178628867436302</v>
      </c>
    </row>
    <row r="47" spans="1:23" s="262" customFormat="1" ht="63">
      <c r="A47" s="395">
        <v>3</v>
      </c>
      <c r="B47" s="279" t="s">
        <v>5</v>
      </c>
      <c r="C47" s="263">
        <v>90579236.01599999</v>
      </c>
      <c r="D47" s="264">
        <v>0</v>
      </c>
      <c r="E47" s="264">
        <v>15356489.285999998</v>
      </c>
      <c r="F47" s="264">
        <v>11387219.7</v>
      </c>
      <c r="G47" s="264">
        <v>117322945.00199999</v>
      </c>
      <c r="H47" s="402">
        <v>5</v>
      </c>
      <c r="I47" s="281" t="s">
        <v>8</v>
      </c>
      <c r="J47" s="265">
        <v>23464589.0004</v>
      </c>
      <c r="K47" s="367">
        <v>402</v>
      </c>
      <c r="L47" s="279" t="s">
        <v>5</v>
      </c>
      <c r="M47" s="444">
        <f>+'ตารางที่ 3'!C44</f>
        <v>95601613.77</v>
      </c>
      <c r="N47" s="368">
        <f>+'ตารางที่ 3'!D44</f>
        <v>0</v>
      </c>
      <c r="O47" s="368">
        <f>+'ตารางที่ 3'!E44</f>
        <v>11903891.07</v>
      </c>
      <c r="P47" s="368">
        <f>+'ตารางที่ 3'!F44</f>
        <v>15893159.93</v>
      </c>
      <c r="Q47" s="368">
        <f>+'ตารางที่ 3'!G44</f>
        <v>123398664.77000001</v>
      </c>
      <c r="R47" s="48">
        <f>+'ตารางที่ 3'!H44</f>
        <v>5</v>
      </c>
      <c r="S47" s="540" t="str">
        <f>+'ตารางที่ 3'!I44</f>
        <v>ระบบ</v>
      </c>
      <c r="T47" s="551">
        <f>+'ตารางที่ 3'!J44</f>
        <v>24679732.954000004</v>
      </c>
      <c r="U47" s="498">
        <f t="shared" si="8"/>
        <v>5.1786287566310705</v>
      </c>
      <c r="V47" s="369">
        <f t="shared" si="8"/>
        <v>0</v>
      </c>
      <c r="W47" s="370">
        <f>+T47/J47*100-100</f>
        <v>5.1786287566310705</v>
      </c>
    </row>
    <row r="48" spans="1:23" s="262" customFormat="1" ht="63.75" thickBot="1">
      <c r="A48" s="415">
        <v>4</v>
      </c>
      <c r="B48" s="432" t="s">
        <v>6</v>
      </c>
      <c r="C48" s="266">
        <v>22644809.003999997</v>
      </c>
      <c r="D48" s="267">
        <v>0</v>
      </c>
      <c r="E48" s="267">
        <v>3839122.3214999996</v>
      </c>
      <c r="F48" s="267">
        <v>2846804.925</v>
      </c>
      <c r="G48" s="267">
        <v>29330736.250499997</v>
      </c>
      <c r="H48" s="416">
        <v>10</v>
      </c>
      <c r="I48" s="384" t="s">
        <v>2</v>
      </c>
      <c r="J48" s="268">
        <v>2933073.62505</v>
      </c>
      <c r="K48" s="385">
        <v>403</v>
      </c>
      <c r="L48" s="432" t="s">
        <v>6</v>
      </c>
      <c r="M48" s="446">
        <f>+'ตารางที่ 3'!C45</f>
        <v>23913050.48</v>
      </c>
      <c r="N48" s="386">
        <f>+'ตารางที่ 3'!D45</f>
        <v>0</v>
      </c>
      <c r="O48" s="386">
        <f>+'ตารางที่ 3'!E45</f>
        <v>2963325.74</v>
      </c>
      <c r="P48" s="386">
        <f>+'ตารางที่ 3'!F45</f>
        <v>3973289.98</v>
      </c>
      <c r="Q48" s="386">
        <f>+'ตารางที่ 3'!G45</f>
        <v>30849666.2</v>
      </c>
      <c r="R48" s="87">
        <f>+'ตารางที่ 3'!H45</f>
        <v>10</v>
      </c>
      <c r="S48" s="544" t="str">
        <f>+'ตารางที่ 3'!I45</f>
        <v>เรื่อง</v>
      </c>
      <c r="T48" s="507">
        <f>+'ตารางที่ 3'!J45</f>
        <v>3084966.62</v>
      </c>
      <c r="U48" s="506">
        <f t="shared" si="8"/>
        <v>5.1786287822015</v>
      </c>
      <c r="V48" s="387">
        <f t="shared" si="8"/>
        <v>0</v>
      </c>
      <c r="W48" s="388">
        <f>+T48/J48*100-100</f>
        <v>5.1786287822015</v>
      </c>
    </row>
    <row r="49" spans="1:23" ht="21.75" thickBot="1">
      <c r="A49" s="642" t="s">
        <v>320</v>
      </c>
      <c r="B49" s="643"/>
      <c r="C49" s="533">
        <v>89632612.62000002</v>
      </c>
      <c r="D49" s="534">
        <v>0</v>
      </c>
      <c r="E49" s="534">
        <v>6160697.159999998</v>
      </c>
      <c r="F49" s="534">
        <v>11264711.64</v>
      </c>
      <c r="G49" s="534">
        <v>107058021.42000002</v>
      </c>
      <c r="H49" s="453"/>
      <c r="I49" s="534"/>
      <c r="J49" s="535"/>
      <c r="K49" s="640" t="s">
        <v>320</v>
      </c>
      <c r="L49" s="641"/>
      <c r="M49" s="533">
        <f>+'ตารางที่ 3'!C46</f>
        <v>80971585.05999999</v>
      </c>
      <c r="N49" s="533">
        <f>+'ตารางที่ 3'!D46</f>
        <v>0</v>
      </c>
      <c r="O49" s="533">
        <f>+'ตารางที่ 3'!E46</f>
        <v>3380446.165294117</v>
      </c>
      <c r="P49" s="533">
        <f>+'ตารางที่ 3'!F46</f>
        <v>9958698.147272727</v>
      </c>
      <c r="Q49" s="533">
        <f>+'ตารางที่ 3'!G46</f>
        <v>94310729.37256683</v>
      </c>
      <c r="R49" s="453"/>
      <c r="S49" s="545"/>
      <c r="T49" s="535"/>
      <c r="U49" s="546"/>
      <c r="V49" s="548"/>
      <c r="W49" s="547"/>
    </row>
    <row r="50" spans="1:23" ht="21">
      <c r="A50" s="375">
        <v>300</v>
      </c>
      <c r="B50" s="439" t="s">
        <v>116</v>
      </c>
      <c r="C50" s="529">
        <v>6441591.19</v>
      </c>
      <c r="D50" s="221">
        <v>0</v>
      </c>
      <c r="E50" s="221">
        <v>1052367.05</v>
      </c>
      <c r="F50" s="221">
        <v>2817573.79</v>
      </c>
      <c r="G50" s="221">
        <v>10311532.030000001</v>
      </c>
      <c r="H50" s="549">
        <v>40352</v>
      </c>
      <c r="I50" s="530" t="s">
        <v>319</v>
      </c>
      <c r="J50" s="531">
        <v>255.53955268636005</v>
      </c>
      <c r="K50" s="532">
        <v>300</v>
      </c>
      <c r="L50" s="439" t="s">
        <v>116</v>
      </c>
      <c r="M50" s="529">
        <f>+'ตารางที่ 3'!C47</f>
        <v>8217444.75</v>
      </c>
      <c r="N50" s="221">
        <f>+'ตารางที่ 3'!D47</f>
        <v>0</v>
      </c>
      <c r="O50" s="221">
        <f>+'ตารางที่ 3'!E47</f>
        <v>775688.5208526901</v>
      </c>
      <c r="P50" s="221">
        <f>+'ตารางที่ 3'!F47</f>
        <v>1233582</v>
      </c>
      <c r="Q50" s="221">
        <f>+'ตารางที่ 3'!G47</f>
        <v>10226715.27085269</v>
      </c>
      <c r="R50" s="549">
        <f>+'ตารางที่ 3'!H47</f>
        <v>46154</v>
      </c>
      <c r="S50" s="530" t="str">
        <f>+'ตารางที่ 3'!I47</f>
        <v>จำนวนรายการเอกสาร</v>
      </c>
      <c r="T50" s="531">
        <f>+'ตารางที่ 3'!J47</f>
        <v>221.57809227483403</v>
      </c>
      <c r="U50" s="498">
        <f aca="true" t="shared" si="9" ref="U50:U55">+Q50/G50*100-100</f>
        <v>-0.8225427501999434</v>
      </c>
      <c r="V50" s="369">
        <f>+R50/H50*100-100</f>
        <v>14.378469468675647</v>
      </c>
      <c r="W50" s="370">
        <f>+T50/J50*100-100</f>
        <v>-13.290099342550349</v>
      </c>
    </row>
    <row r="51" spans="1:23" ht="21">
      <c r="A51" s="367">
        <v>301</v>
      </c>
      <c r="B51" s="279" t="s">
        <v>117</v>
      </c>
      <c r="C51" s="435">
        <v>9983441.739999998</v>
      </c>
      <c r="D51" s="74">
        <v>0</v>
      </c>
      <c r="E51" s="74">
        <v>837409.55</v>
      </c>
      <c r="F51" s="74">
        <v>806200.79</v>
      </c>
      <c r="G51" s="74">
        <v>11627052.079999998</v>
      </c>
      <c r="H51" s="550">
        <v>2366</v>
      </c>
      <c r="I51" s="397" t="s">
        <v>121</v>
      </c>
      <c r="J51" s="524">
        <v>4914.223195266271</v>
      </c>
      <c r="K51" s="523">
        <v>301</v>
      </c>
      <c r="L51" s="279" t="s">
        <v>117</v>
      </c>
      <c r="M51" s="529">
        <f>+'ตารางที่ 3'!C48</f>
        <v>12358548.3</v>
      </c>
      <c r="N51" s="221">
        <f>+'ตารางที่ 3'!D48</f>
        <v>0</v>
      </c>
      <c r="O51" s="221">
        <f>+'ตารางที่ 3'!E48</f>
        <v>227344.434877751</v>
      </c>
      <c r="P51" s="221">
        <f>+'ตารางที่ 3'!F48</f>
        <v>1187893.76</v>
      </c>
      <c r="Q51" s="221">
        <f>+'ตารางที่ 3'!G48</f>
        <v>13773786.494877752</v>
      </c>
      <c r="R51" s="549">
        <f>+'ตารางที่ 3'!H48</f>
        <v>1719</v>
      </c>
      <c r="S51" s="530" t="str">
        <f>+'ตารางที่ 3'!I48</f>
        <v>จำนวนครั้งของการจัดซื้อจัดจ้าง</v>
      </c>
      <c r="T51" s="531">
        <f>+'ตารางที่ 3'!J48</f>
        <v>8012.673935356458</v>
      </c>
      <c r="U51" s="498">
        <f t="shared" si="9"/>
        <v>18.463273408488547</v>
      </c>
      <c r="V51" s="369">
        <f>+R51/H51*100-100</f>
        <v>-27.345731191885037</v>
      </c>
      <c r="W51" s="370">
        <f>+T51/J51*100-100</f>
        <v>63.05067183506915</v>
      </c>
    </row>
    <row r="52" spans="1:23" ht="21">
      <c r="A52" s="367">
        <v>302</v>
      </c>
      <c r="B52" s="279" t="s">
        <v>118</v>
      </c>
      <c r="C52" s="435">
        <v>2159443.28</v>
      </c>
      <c r="D52" s="74">
        <v>0</v>
      </c>
      <c r="E52" s="74">
        <v>736290.55</v>
      </c>
      <c r="F52" s="74">
        <v>776731.17</v>
      </c>
      <c r="G52" s="74">
        <v>3672465</v>
      </c>
      <c r="H52" s="550">
        <v>1290</v>
      </c>
      <c r="I52" s="397" t="s">
        <v>144</v>
      </c>
      <c r="J52" s="524">
        <v>2846.8720930232557</v>
      </c>
      <c r="K52" s="523">
        <v>302</v>
      </c>
      <c r="L52" s="279" t="s">
        <v>118</v>
      </c>
      <c r="M52" s="529">
        <f>+'ตารางที่ 3'!C49</f>
        <v>2318905.5450000004</v>
      </c>
      <c r="N52" s="221">
        <f>+'ตารางที่ 3'!D49</f>
        <v>0</v>
      </c>
      <c r="O52" s="221">
        <f>+'ตารางที่ 3'!E49</f>
        <v>920510.4676882001</v>
      </c>
      <c r="P52" s="221">
        <f>+'ตารางที่ 3'!F49</f>
        <v>676047.8272727273</v>
      </c>
      <c r="Q52" s="221">
        <f>+'ตารางที่ 3'!G49</f>
        <v>3915463.8399609276</v>
      </c>
      <c r="R52" s="549">
        <f>+'ตารางที่ 3'!H49</f>
        <v>1200</v>
      </c>
      <c r="S52" s="530" t="str">
        <f>+'ตารางที่ 3'!I49</f>
        <v>จำนวนงานตรวจสอบ/คนวัน</v>
      </c>
      <c r="T52" s="531">
        <f>+'ตารางที่ 3'!J49</f>
        <v>3262.886533300773</v>
      </c>
      <c r="U52" s="498">
        <f t="shared" si="9"/>
        <v>6.616777558422697</v>
      </c>
      <c r="V52" s="369">
        <f>+R52/H52*100-100</f>
        <v>-6.976744186046517</v>
      </c>
      <c r="W52" s="370">
        <f>+T52/J52*100-100</f>
        <v>14.613035875304377</v>
      </c>
    </row>
    <row r="53" spans="1:23" ht="21">
      <c r="A53" s="367">
        <v>303</v>
      </c>
      <c r="B53" s="279" t="s">
        <v>119</v>
      </c>
      <c r="C53" s="435">
        <v>4570331.324000003</v>
      </c>
      <c r="D53" s="74">
        <v>0</v>
      </c>
      <c r="E53" s="74">
        <v>358447.59</v>
      </c>
      <c r="F53" s="74">
        <v>397906.80600000004</v>
      </c>
      <c r="G53" s="74">
        <v>5326685.72</v>
      </c>
      <c r="H53" s="550">
        <v>1034</v>
      </c>
      <c r="I53" s="397" t="s">
        <v>122</v>
      </c>
      <c r="J53" s="524">
        <v>5151.53357833656</v>
      </c>
      <c r="K53" s="523">
        <v>303</v>
      </c>
      <c r="L53" s="279" t="s">
        <v>119</v>
      </c>
      <c r="M53" s="529">
        <f>+'ตารางที่ 3'!C50</f>
        <v>4382997.26</v>
      </c>
      <c r="N53" s="221">
        <f>+'ตารางที่ 3'!D50</f>
        <v>0</v>
      </c>
      <c r="O53" s="221">
        <f>+'ตารางที่ 3'!E50</f>
        <v>86838.23158802801</v>
      </c>
      <c r="P53" s="221">
        <f>+'ตารางที่ 3'!F50</f>
        <v>502570.43</v>
      </c>
      <c r="Q53" s="221">
        <f>+'ตารางที่ 3'!G50</f>
        <v>4972405.921588028</v>
      </c>
      <c r="R53" s="549">
        <f>+'ตารางที่ 3'!H50</f>
        <v>1022</v>
      </c>
      <c r="S53" s="530" t="str">
        <f>+'ตารางที่ 3'!I50</f>
        <v>จำนวนบุคลากร</v>
      </c>
      <c r="T53" s="531">
        <f>+'ตารางที่ 3'!J50</f>
        <v>4865.367829342493</v>
      </c>
      <c r="U53" s="498">
        <f t="shared" si="9"/>
        <v>-6.651036254715848</v>
      </c>
      <c r="V53" s="369">
        <f>+R53/H53*100-100</f>
        <v>-1.1605415860735064</v>
      </c>
      <c r="W53" s="370">
        <f>+T53/J53*100-100</f>
        <v>-5.554962316415114</v>
      </c>
    </row>
    <row r="54" spans="1:23" ht="42">
      <c r="A54" s="367">
        <v>304</v>
      </c>
      <c r="B54" s="279" t="s">
        <v>120</v>
      </c>
      <c r="C54" s="435">
        <v>2908392.6607272737</v>
      </c>
      <c r="D54" s="74">
        <v>0</v>
      </c>
      <c r="E54" s="74">
        <v>228103.01181818178</v>
      </c>
      <c r="F54" s="74">
        <v>253213.422</v>
      </c>
      <c r="G54" s="74">
        <v>3389709.094545455</v>
      </c>
      <c r="H54" s="550">
        <v>29901</v>
      </c>
      <c r="I54" s="397" t="s">
        <v>123</v>
      </c>
      <c r="J54" s="524">
        <v>113.36440569029314</v>
      </c>
      <c r="K54" s="523">
        <v>304</v>
      </c>
      <c r="L54" s="279" t="s">
        <v>120</v>
      </c>
      <c r="M54" s="529">
        <f>+'ตารางที่ 3'!C51</f>
        <v>4783236.075</v>
      </c>
      <c r="N54" s="221">
        <f>+'ตารางที่ 3'!D51</f>
        <v>0</v>
      </c>
      <c r="O54" s="221">
        <f>+'ตารางที่ 3'!E51</f>
        <v>116236.65637981</v>
      </c>
      <c r="P54" s="221">
        <f>+'ตารางที่ 3'!F51</f>
        <v>319817.54</v>
      </c>
      <c r="Q54" s="221">
        <f>+'ตารางที่ 3'!G51</f>
        <v>5219290.27137981</v>
      </c>
      <c r="R54" s="549">
        <f>+'ตารางที่ 3'!H51</f>
        <v>52393</v>
      </c>
      <c r="S54" s="530" t="str">
        <f>+'ตารางที่ 3'!I51</f>
        <v>จำนวนชั่วโมง/คนการฝึกอบรม</v>
      </c>
      <c r="T54" s="531">
        <f>+'ตารางที่ 3'!J51</f>
        <v>99.61808393067413</v>
      </c>
      <c r="U54" s="498">
        <f t="shared" si="9"/>
        <v>53.97457792995931</v>
      </c>
      <c r="V54" s="369">
        <f>+R54/H54*100-100</f>
        <v>75.22156449617071</v>
      </c>
      <c r="W54" s="370">
        <f>+T54/J54*100-100</f>
        <v>-12.125782935054048</v>
      </c>
    </row>
    <row r="55" spans="1:23" ht="21">
      <c r="A55" s="367">
        <v>305</v>
      </c>
      <c r="B55" s="279" t="s">
        <v>167</v>
      </c>
      <c r="C55" s="435">
        <v>63569412.42527274</v>
      </c>
      <c r="D55" s="74">
        <v>0</v>
      </c>
      <c r="E55" s="74">
        <v>2948079.4081818177</v>
      </c>
      <c r="F55" s="74">
        <v>6213085.662</v>
      </c>
      <c r="G55" s="74">
        <v>72730577.49545455</v>
      </c>
      <c r="H55" s="48"/>
      <c r="I55" s="74"/>
      <c r="J55" s="524"/>
      <c r="K55" s="523">
        <v>305</v>
      </c>
      <c r="L55" s="279" t="s">
        <v>167</v>
      </c>
      <c r="M55" s="529">
        <f>+'ตารางที่ 3'!C52</f>
        <v>27921278.959999997</v>
      </c>
      <c r="N55" s="221">
        <f>+'ตารางที่ 3'!D52</f>
        <v>0</v>
      </c>
      <c r="O55" s="221">
        <f>+'ตารางที่ 3'!E52</f>
        <v>752338.7438822231</v>
      </c>
      <c r="P55" s="221">
        <f>+'ตารางที่ 3'!F52</f>
        <v>1736152.4</v>
      </c>
      <c r="Q55" s="221">
        <f>+'ตารางที่ 3'!G52</f>
        <v>30409770.10388222</v>
      </c>
      <c r="R55" s="549"/>
      <c r="S55" s="530"/>
      <c r="T55" s="531"/>
      <c r="U55" s="498">
        <f t="shared" si="9"/>
        <v>-58.18846604678377</v>
      </c>
      <c r="V55" s="369"/>
      <c r="W55" s="370"/>
    </row>
    <row r="56" spans="1:23" ht="42">
      <c r="A56" s="367">
        <v>306</v>
      </c>
      <c r="B56" s="279" t="s">
        <v>243</v>
      </c>
      <c r="C56" s="435"/>
      <c r="D56" s="213"/>
      <c r="E56" s="74"/>
      <c r="F56" s="74"/>
      <c r="G56" s="128"/>
      <c r="H56" s="48"/>
      <c r="I56" s="305"/>
      <c r="J56" s="525"/>
      <c r="K56" s="523">
        <v>306</v>
      </c>
      <c r="L56" s="279" t="s">
        <v>243</v>
      </c>
      <c r="M56" s="529">
        <f>+'ตารางที่ 3'!C53</f>
        <v>1576347.58</v>
      </c>
      <c r="N56" s="221">
        <f>+'ตารางที่ 3'!D53</f>
        <v>0</v>
      </c>
      <c r="O56" s="221">
        <f>+'ตารางที่ 3'!E53</f>
        <v>21004.981822802798</v>
      </c>
      <c r="P56" s="221">
        <f>+'ตารางที่ 3'!F53</f>
        <v>190122.34</v>
      </c>
      <c r="Q56" s="221">
        <f>+'ตารางที่ 3'!G53</f>
        <v>1787474.9018228028</v>
      </c>
      <c r="R56" s="549">
        <f>+'ตารางที่ 3'!H53</f>
        <v>1</v>
      </c>
      <c r="S56" s="530" t="str">
        <f>+'ตารางที่ 3'!I53</f>
        <v>ด้าน</v>
      </c>
      <c r="T56" s="531">
        <f>+'ตารางที่ 3'!J53</f>
        <v>1787474.9018228028</v>
      </c>
      <c r="U56" s="498"/>
      <c r="V56" s="369"/>
      <c r="W56" s="370"/>
    </row>
    <row r="57" spans="1:23" ht="21">
      <c r="A57" s="367">
        <v>307</v>
      </c>
      <c r="B57" s="279" t="s">
        <v>244</v>
      </c>
      <c r="C57" s="435"/>
      <c r="D57" s="213"/>
      <c r="E57" s="74"/>
      <c r="F57" s="74"/>
      <c r="G57" s="128"/>
      <c r="H57" s="48"/>
      <c r="I57" s="305"/>
      <c r="J57" s="525"/>
      <c r="K57" s="523">
        <v>307</v>
      </c>
      <c r="L57" s="279" t="s">
        <v>244</v>
      </c>
      <c r="M57" s="529">
        <f>+'ตารางที่ 3'!C54</f>
        <v>2844545.26</v>
      </c>
      <c r="N57" s="221">
        <f>+'ตารางที่ 3'!D54</f>
        <v>0</v>
      </c>
      <c r="O57" s="221">
        <f>+'ตารางที่ 3'!E54</f>
        <v>67373.1706160726</v>
      </c>
      <c r="P57" s="221">
        <f>+'ตารางที่ 3'!F54</f>
        <v>411193.99</v>
      </c>
      <c r="Q57" s="221">
        <f>+'ตารางที่ 3'!G54</f>
        <v>3323112.4206160726</v>
      </c>
      <c r="R57" s="549">
        <f>+'ตารางที่ 3'!H54</f>
        <v>30451</v>
      </c>
      <c r="S57" s="530" t="str">
        <f>+'ตารางที่ 3'!I54</f>
        <v>จำนวนหนังสือเข้า-ออก</v>
      </c>
      <c r="T57" s="531">
        <f>+'ตารางที่ 3'!J54</f>
        <v>109.12982892568627</v>
      </c>
      <c r="U57" s="498"/>
      <c r="V57" s="369"/>
      <c r="W57" s="370"/>
    </row>
    <row r="58" spans="1:23" ht="21">
      <c r="A58" s="367">
        <v>308</v>
      </c>
      <c r="B58" s="279" t="s">
        <v>187</v>
      </c>
      <c r="C58" s="435"/>
      <c r="D58" s="213"/>
      <c r="E58" s="74"/>
      <c r="F58" s="74"/>
      <c r="G58" s="128"/>
      <c r="H58" s="48"/>
      <c r="I58" s="305"/>
      <c r="J58" s="525"/>
      <c r="K58" s="523">
        <v>308</v>
      </c>
      <c r="L58" s="279" t="s">
        <v>187</v>
      </c>
      <c r="M58" s="529">
        <f>+'ตารางที่ 3'!C55</f>
        <v>2302141.17</v>
      </c>
      <c r="N58" s="221">
        <f>+'ตารางที่ 3'!D55</f>
        <v>0</v>
      </c>
      <c r="O58" s="221">
        <f>+'ตารางที่ 3'!E55</f>
        <v>10433.3439409343</v>
      </c>
      <c r="P58" s="221">
        <f>+'ตารางที่ 3'!F55</f>
        <v>2277553.11</v>
      </c>
      <c r="Q58" s="221">
        <f>+'ตารางที่ 3'!G55</f>
        <v>4590127.623940934</v>
      </c>
      <c r="R58" s="549">
        <f>+'ตารางที่ 3'!H55</f>
        <v>232501</v>
      </c>
      <c r="S58" s="530" t="str">
        <f>+'ตารางที่ 3'!I55</f>
        <v>กิโลเมตร</v>
      </c>
      <c r="T58" s="531">
        <f>+'ตารางที่ 3'!J55</f>
        <v>19.742399490500834</v>
      </c>
      <c r="U58" s="498"/>
      <c r="V58" s="369"/>
      <c r="W58" s="370"/>
    </row>
    <row r="59" spans="1:23" ht="21">
      <c r="A59" s="367">
        <v>309</v>
      </c>
      <c r="B59" s="279" t="s">
        <v>245</v>
      </c>
      <c r="C59" s="435"/>
      <c r="D59" s="213"/>
      <c r="E59" s="74"/>
      <c r="F59" s="74"/>
      <c r="G59" s="128"/>
      <c r="H59" s="48"/>
      <c r="I59" s="305"/>
      <c r="J59" s="525"/>
      <c r="K59" s="523">
        <v>309</v>
      </c>
      <c r="L59" s="279" t="s">
        <v>245</v>
      </c>
      <c r="M59" s="529">
        <f>+'ตารางที่ 3'!C56</f>
        <v>3079990.09</v>
      </c>
      <c r="N59" s="221">
        <f>+'ตารางที่ 3'!D56</f>
        <v>0</v>
      </c>
      <c r="O59" s="221">
        <f>+'ตารางที่ 3'!E56</f>
        <v>58872.6836456055</v>
      </c>
      <c r="P59" s="221">
        <f>+'ตารางที่ 3'!F56</f>
        <v>365505.77</v>
      </c>
      <c r="Q59" s="221">
        <f>+'ตารางที่ 3'!G56</f>
        <v>3504368.543645606</v>
      </c>
      <c r="R59" s="549">
        <f>+'ตารางที่ 3'!H56</f>
        <v>1</v>
      </c>
      <c r="S59" s="530" t="str">
        <f>+'ตารางที่ 3'!I56</f>
        <v>ด้าน</v>
      </c>
      <c r="T59" s="531">
        <f>+'ตารางที่ 3'!J56</f>
        <v>3504368.543645606</v>
      </c>
      <c r="U59" s="498"/>
      <c r="V59" s="369"/>
      <c r="W59" s="370"/>
    </row>
    <row r="60" spans="1:23" s="273" customFormat="1" ht="42">
      <c r="A60" s="365"/>
      <c r="B60" s="279"/>
      <c r="C60" s="263"/>
      <c r="D60" s="264"/>
      <c r="E60" s="264"/>
      <c r="F60" s="264"/>
      <c r="G60" s="264"/>
      <c r="H60" s="406"/>
      <c r="I60" s="281"/>
      <c r="J60" s="265"/>
      <c r="K60" s="367">
        <v>708</v>
      </c>
      <c r="L60" s="279" t="s">
        <v>240</v>
      </c>
      <c r="M60" s="444">
        <f>+'ตารางที่ 3'!C57</f>
        <v>5560789.27</v>
      </c>
      <c r="N60" s="368">
        <f>+'ตารางที่ 3'!D57</f>
        <v>0</v>
      </c>
      <c r="O60" s="368">
        <f>+'ตารางที่ 3'!E57</f>
        <v>170809.53</v>
      </c>
      <c r="P60" s="368">
        <f>+'ตารางที่ 3'!F57</f>
        <v>526065.88</v>
      </c>
      <c r="Q60" s="368">
        <f>+'ตารางที่ 3'!G57</f>
        <v>6257664.68</v>
      </c>
      <c r="R60" s="48">
        <f>+'ตารางที่ 3'!H57</f>
        <v>450</v>
      </c>
      <c r="S60" s="540" t="str">
        <f>+'ตารางที่ 3'!I57</f>
        <v>เครื่อง</v>
      </c>
      <c r="T60" s="551">
        <f>+'ตารางที่ 3'!J57</f>
        <v>13905.92151111111</v>
      </c>
      <c r="U60" s="498" t="e">
        <f>+Q60/G60*100-100</f>
        <v>#DIV/0!</v>
      </c>
      <c r="V60" s="369" t="e">
        <f>+R60/H60*100-100</f>
        <v>#DIV/0!</v>
      </c>
      <c r="W60" s="370" t="e">
        <f>+T60/J60*100-100</f>
        <v>#DIV/0!</v>
      </c>
    </row>
    <row r="61" spans="1:23" s="273" customFormat="1" ht="42">
      <c r="A61" s="508"/>
      <c r="B61" s="493"/>
      <c r="C61" s="510"/>
      <c r="D61" s="511"/>
      <c r="E61" s="511"/>
      <c r="F61" s="511"/>
      <c r="G61" s="511"/>
      <c r="H61" s="517"/>
      <c r="I61" s="513"/>
      <c r="J61" s="514"/>
      <c r="K61" s="398">
        <v>709</v>
      </c>
      <c r="L61" s="493" t="s">
        <v>241</v>
      </c>
      <c r="M61" s="489">
        <f>+'ตารางที่ 3'!C58</f>
        <v>5625360.8</v>
      </c>
      <c r="N61" s="490">
        <f>+'ตารางที่ 3'!D58</f>
        <v>0</v>
      </c>
      <c r="O61" s="490">
        <f>+'ตารางที่ 3'!E58</f>
        <v>172995.4</v>
      </c>
      <c r="P61" s="490">
        <f>+'ตารางที่ 3'!F58</f>
        <v>532193.1</v>
      </c>
      <c r="Q61" s="490">
        <f>+'ตารางที่ 3'!G58</f>
        <v>6330549.3</v>
      </c>
      <c r="R61" s="469">
        <f>+'ตารางที่ 3'!H58</f>
        <v>1</v>
      </c>
      <c r="S61" s="541" t="str">
        <f>+'ตารางที่ 3'!I58</f>
        <v>ระบบ</v>
      </c>
      <c r="T61" s="552">
        <f>+'ตารางที่ 3'!J58</f>
        <v>6330549.3</v>
      </c>
      <c r="U61" s="500" t="e">
        <f>+Q61/G61*100-100</f>
        <v>#DIV/0!</v>
      </c>
      <c r="V61" s="491" t="e">
        <f>+R61/H61*100-100</f>
        <v>#DIV/0!</v>
      </c>
      <c r="W61" s="492" t="e">
        <f>+T61/J61*100-100</f>
        <v>#DIV/0!</v>
      </c>
    </row>
    <row r="62" spans="1:23" ht="21">
      <c r="A62" s="367"/>
      <c r="B62" s="279"/>
      <c r="C62" s="435"/>
      <c r="D62" s="213"/>
      <c r="E62" s="74"/>
      <c r="F62" s="74"/>
      <c r="G62" s="128"/>
      <c r="H62" s="48"/>
      <c r="I62" s="305"/>
      <c r="J62" s="525"/>
      <c r="K62" s="523"/>
      <c r="L62" s="279"/>
      <c r="M62" s="435"/>
      <c r="N62" s="213"/>
      <c r="O62" s="74"/>
      <c r="P62" s="74"/>
      <c r="Q62" s="128"/>
      <c r="R62" s="48"/>
      <c r="S62" s="305"/>
      <c r="T62" s="525"/>
      <c r="U62" s="498"/>
      <c r="V62" s="369"/>
      <c r="W62" s="370"/>
    </row>
    <row r="63" spans="1:23" ht="21.75" thickBot="1">
      <c r="A63" s="638" t="s">
        <v>88</v>
      </c>
      <c r="B63" s="639"/>
      <c r="C63" s="526">
        <f>+C5+C13+C17+C28+C40+C44+C49</f>
        <v>510713476.58000004</v>
      </c>
      <c r="D63" s="228">
        <f>+D5+D13+D17+D28+D40+D44+D49</f>
        <v>0</v>
      </c>
      <c r="E63" s="228">
        <f>+E5+E13+E17+E28+E40+E44+E49</f>
        <v>47092148.75999999</v>
      </c>
      <c r="F63" s="228">
        <f>+F5+F13+F17+F28+F40+F44+F49</f>
        <v>38063966.120000005</v>
      </c>
      <c r="G63" s="228">
        <f>+G5+G13+G17+G28+G40+G44+G49</f>
        <v>595869591.46</v>
      </c>
      <c r="H63" s="329"/>
      <c r="I63" s="330"/>
      <c r="J63" s="527"/>
      <c r="K63" s="639" t="s">
        <v>88</v>
      </c>
      <c r="L63" s="639"/>
      <c r="M63" s="526">
        <f>+M5+M13+M17+M28+M40+M44+M49</f>
        <v>467573000.97</v>
      </c>
      <c r="N63" s="228">
        <f>+N5+N13+N17+N28+N40+N44+N49</f>
        <v>0</v>
      </c>
      <c r="O63" s="228">
        <f>+O5+O13+O17+O28+O40+O44+O49</f>
        <v>37231761.65529411</v>
      </c>
      <c r="P63" s="228">
        <f>+P5+P13+P17+P28+P40+P44+P49</f>
        <v>58170079.72727273</v>
      </c>
      <c r="Q63" s="228">
        <f>+Q5+Q13+Q17+Q28+Q40+Q44+Q49</f>
        <v>562974842.3525668</v>
      </c>
      <c r="R63" s="329"/>
      <c r="S63" s="330"/>
      <c r="T63" s="527"/>
      <c r="U63" s="536"/>
      <c r="V63" s="537"/>
      <c r="W63" s="538"/>
    </row>
    <row r="64" spans="10:23" ht="21.75" thickTop="1">
      <c r="J64" s="418"/>
      <c r="W64" s="287"/>
    </row>
    <row r="65" spans="2:23" ht="21">
      <c r="B65" s="284" t="s">
        <v>321</v>
      </c>
      <c r="J65" s="418"/>
      <c r="W65" s="287"/>
    </row>
    <row r="66" spans="10:23" ht="21">
      <c r="J66" s="418"/>
      <c r="W66" s="287"/>
    </row>
    <row r="67" ht="21">
      <c r="W67" s="287"/>
    </row>
    <row r="68" ht="21">
      <c r="W68" s="287"/>
    </row>
    <row r="69" spans="13:23" ht="21">
      <c r="M69" s="627"/>
      <c r="W69" s="287"/>
    </row>
    <row r="70" ht="21">
      <c r="W70" s="287"/>
    </row>
    <row r="71" ht="21">
      <c r="W71" s="287"/>
    </row>
    <row r="72" ht="21">
      <c r="W72" s="287"/>
    </row>
    <row r="73" ht="21">
      <c r="W73" s="287"/>
    </row>
    <row r="74" ht="21">
      <c r="W74" s="287"/>
    </row>
    <row r="75" ht="21">
      <c r="W75" s="287"/>
    </row>
    <row r="76" ht="21">
      <c r="W76" s="287"/>
    </row>
    <row r="77" ht="21">
      <c r="W77" s="287"/>
    </row>
    <row r="78" ht="21">
      <c r="W78" s="287"/>
    </row>
    <row r="79" ht="21">
      <c r="W79" s="287"/>
    </row>
    <row r="80" ht="21">
      <c r="W80" s="287"/>
    </row>
    <row r="81" ht="21">
      <c r="W81" s="287"/>
    </row>
    <row r="82" ht="21">
      <c r="W82" s="287"/>
    </row>
    <row r="83" ht="21">
      <c r="W83" s="287"/>
    </row>
    <row r="84" ht="21">
      <c r="W84" s="287"/>
    </row>
    <row r="85" ht="21">
      <c r="W85" s="287"/>
    </row>
    <row r="86" ht="21">
      <c r="W86" s="287"/>
    </row>
    <row r="87" ht="21">
      <c r="W87" s="287"/>
    </row>
    <row r="88" ht="21">
      <c r="W88" s="287"/>
    </row>
    <row r="89" ht="21">
      <c r="W89" s="287"/>
    </row>
    <row r="90" ht="21">
      <c r="W90" s="287"/>
    </row>
    <row r="91" ht="21">
      <c r="W91" s="287"/>
    </row>
    <row r="92" ht="21">
      <c r="W92" s="287"/>
    </row>
    <row r="93" ht="21">
      <c r="W93" s="287"/>
    </row>
    <row r="94" ht="21">
      <c r="W94" s="287"/>
    </row>
    <row r="95" ht="21">
      <c r="W95" s="287"/>
    </row>
    <row r="96" ht="21">
      <c r="W96" s="287"/>
    </row>
    <row r="97" ht="21">
      <c r="W97" s="287"/>
    </row>
    <row r="98" ht="21">
      <c r="W98" s="287"/>
    </row>
    <row r="99" ht="21">
      <c r="W99" s="287"/>
    </row>
    <row r="100" ht="21">
      <c r="W100" s="287"/>
    </row>
    <row r="101" ht="21">
      <c r="W101" s="287"/>
    </row>
    <row r="102" ht="21">
      <c r="W102" s="287"/>
    </row>
    <row r="103" ht="21">
      <c r="W103" s="287"/>
    </row>
    <row r="104" ht="21">
      <c r="W104" s="287"/>
    </row>
    <row r="105" ht="21">
      <c r="W105" s="287"/>
    </row>
    <row r="106" ht="21">
      <c r="W106" s="287"/>
    </row>
    <row r="107" ht="21">
      <c r="W107" s="287"/>
    </row>
    <row r="108" ht="21">
      <c r="W108" s="287"/>
    </row>
    <row r="109" ht="21">
      <c r="W109" s="287"/>
    </row>
    <row r="110" ht="21">
      <c r="W110" s="287"/>
    </row>
    <row r="111" ht="21">
      <c r="W111" s="287"/>
    </row>
    <row r="112" ht="21">
      <c r="W112" s="287"/>
    </row>
    <row r="113" ht="21">
      <c r="W113" s="287"/>
    </row>
    <row r="114" ht="21">
      <c r="W114" s="287"/>
    </row>
    <row r="115" ht="21">
      <c r="W115" s="287"/>
    </row>
    <row r="116" ht="21">
      <c r="W116" s="287"/>
    </row>
    <row r="117" ht="21">
      <c r="W117" s="287"/>
    </row>
    <row r="118" ht="21">
      <c r="W118" s="287"/>
    </row>
  </sheetData>
  <sheetProtection/>
  <mergeCells count="10">
    <mergeCell ref="A63:B63"/>
    <mergeCell ref="K63:L63"/>
    <mergeCell ref="K49:L49"/>
    <mergeCell ref="A49:B49"/>
    <mergeCell ref="A1:W1"/>
    <mergeCell ref="K3:L4"/>
    <mergeCell ref="M3:T3"/>
    <mergeCell ref="U3:W3"/>
    <mergeCell ref="C3:J3"/>
    <mergeCell ref="A3:B4"/>
  </mergeCells>
  <printOptions/>
  <pageMargins left="0" right="0" top="0.7874015748031497" bottom="0.3937007874015748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H26" sqref="H26"/>
    </sheetView>
  </sheetViews>
  <sheetFormatPr defaultColWidth="36.8515625" defaultRowHeight="25.5" customHeight="1"/>
  <cols>
    <col min="1" max="1" width="5.28125" style="149" customWidth="1"/>
    <col min="2" max="2" width="60.00390625" style="149" customWidth="1"/>
    <col min="3" max="3" width="82.28125" style="149" customWidth="1"/>
    <col min="4" max="16384" width="36.8515625" style="149" customWidth="1"/>
  </cols>
  <sheetData>
    <row r="1" ht="25.5" customHeight="1">
      <c r="A1" s="148" t="s">
        <v>153</v>
      </c>
    </row>
    <row r="2" s="123" customFormat="1" ht="25.5" customHeight="1">
      <c r="B2" s="123" t="s">
        <v>150</v>
      </c>
    </row>
    <row r="3" spans="1:3" ht="25.5" customHeight="1">
      <c r="A3" s="652" t="s">
        <v>66</v>
      </c>
      <c r="B3" s="653"/>
      <c r="C3" s="150" t="s">
        <v>65</v>
      </c>
    </row>
    <row r="4" spans="1:3" ht="27" customHeight="1">
      <c r="A4" s="151" t="s">
        <v>111</v>
      </c>
      <c r="B4" s="186"/>
      <c r="C4" s="153"/>
    </row>
    <row r="5" spans="1:3" ht="27" customHeight="1">
      <c r="A5" s="161">
        <v>800</v>
      </c>
      <c r="B5" s="162" t="s">
        <v>219</v>
      </c>
      <c r="C5" s="174"/>
    </row>
    <row r="6" spans="1:3" ht="27" customHeight="1">
      <c r="A6" s="170">
        <v>801</v>
      </c>
      <c r="B6" s="171" t="s">
        <v>220</v>
      </c>
      <c r="C6" s="172"/>
    </row>
    <row r="7" spans="1:3" ht="46.5">
      <c r="A7" s="161">
        <v>802</v>
      </c>
      <c r="B7" s="162" t="s">
        <v>221</v>
      </c>
      <c r="C7" s="419" t="s">
        <v>293</v>
      </c>
    </row>
    <row r="8" spans="1:3" ht="27" customHeight="1">
      <c r="A8" s="170">
        <v>803</v>
      </c>
      <c r="B8" s="171" t="s">
        <v>222</v>
      </c>
      <c r="C8" s="419"/>
    </row>
    <row r="9" spans="1:3" ht="27" customHeight="1">
      <c r="A9" s="170">
        <v>804</v>
      </c>
      <c r="B9" s="171" t="s">
        <v>223</v>
      </c>
      <c r="C9" s="172"/>
    </row>
    <row r="10" spans="1:3" ht="27" customHeight="1">
      <c r="A10" s="170">
        <v>805</v>
      </c>
      <c r="B10" s="171" t="s">
        <v>224</v>
      </c>
      <c r="C10" s="172"/>
    </row>
    <row r="11" spans="1:3" ht="27" customHeight="1" thickBot="1">
      <c r="A11" s="166">
        <v>806</v>
      </c>
      <c r="B11" s="167" t="s">
        <v>1</v>
      </c>
      <c r="C11" s="168"/>
    </row>
    <row r="12" spans="1:3" ht="27" customHeight="1">
      <c r="A12" s="178" t="s">
        <v>112</v>
      </c>
      <c r="B12" s="160"/>
      <c r="C12" s="420"/>
    </row>
    <row r="13" spans="1:3" ht="23.25">
      <c r="A13" s="176">
        <v>500</v>
      </c>
      <c r="B13" s="177" t="s">
        <v>225</v>
      </c>
      <c r="C13" s="460" t="s">
        <v>77</v>
      </c>
    </row>
    <row r="14" spans="1:3" ht="139.5">
      <c r="A14" s="176"/>
      <c r="B14" s="177"/>
      <c r="C14" s="457" t="s">
        <v>287</v>
      </c>
    </row>
    <row r="15" spans="1:3" ht="139.5">
      <c r="A15" s="176"/>
      <c r="B15" s="177"/>
      <c r="C15" s="458" t="s">
        <v>288</v>
      </c>
    </row>
    <row r="16" spans="1:3" ht="27" customHeight="1">
      <c r="A16" s="182">
        <v>501</v>
      </c>
      <c r="B16" s="183" t="s">
        <v>226</v>
      </c>
      <c r="C16" s="172"/>
    </row>
    <row r="17" spans="1:3" ht="23.25">
      <c r="A17" s="176">
        <v>502</v>
      </c>
      <c r="B17" s="177" t="s">
        <v>227</v>
      </c>
      <c r="C17" s="459" t="s">
        <v>290</v>
      </c>
    </row>
    <row r="18" spans="1:3" ht="93">
      <c r="A18" s="176"/>
      <c r="B18" s="177"/>
      <c r="C18" s="457" t="s">
        <v>289</v>
      </c>
    </row>
    <row r="19" spans="1:3" ht="70.5" thickBot="1">
      <c r="A19" s="180"/>
      <c r="B19" s="181"/>
      <c r="C19" s="456" t="s">
        <v>286</v>
      </c>
    </row>
    <row r="20" spans="1:3" ht="27" customHeight="1">
      <c r="A20" s="178" t="s">
        <v>113</v>
      </c>
      <c r="B20" s="160"/>
      <c r="C20" s="420"/>
    </row>
    <row r="21" spans="1:3" ht="27" customHeight="1">
      <c r="A21" s="170">
        <v>901</v>
      </c>
      <c r="B21" s="171" t="s">
        <v>37</v>
      </c>
      <c r="C21" s="172" t="s">
        <v>309</v>
      </c>
    </row>
    <row r="22" spans="1:3" ht="27" customHeight="1">
      <c r="A22" s="170">
        <v>902</v>
      </c>
      <c r="B22" s="171" t="s">
        <v>42</v>
      </c>
      <c r="C22" s="172" t="s">
        <v>310</v>
      </c>
    </row>
    <row r="23" spans="1:3" ht="27" customHeight="1">
      <c r="A23" s="170">
        <v>903</v>
      </c>
      <c r="B23" s="171" t="s">
        <v>38</v>
      </c>
      <c r="C23" s="172"/>
    </row>
    <row r="24" spans="1:3" ht="27" customHeight="1">
      <c r="A24" s="170">
        <v>904</v>
      </c>
      <c r="B24" s="171" t="s">
        <v>43</v>
      </c>
      <c r="C24" s="172" t="s">
        <v>311</v>
      </c>
    </row>
    <row r="25" spans="1:3" ht="27" customHeight="1">
      <c r="A25" s="170">
        <v>905</v>
      </c>
      <c r="B25" s="171" t="s">
        <v>39</v>
      </c>
      <c r="C25" s="172" t="s">
        <v>312</v>
      </c>
    </row>
    <row r="26" spans="1:3" ht="27" customHeight="1">
      <c r="A26" s="170">
        <v>906</v>
      </c>
      <c r="B26" s="171" t="s">
        <v>44</v>
      </c>
      <c r="C26" s="172" t="s">
        <v>312</v>
      </c>
    </row>
    <row r="27" spans="1:3" ht="27" customHeight="1">
      <c r="A27" s="170">
        <v>907</v>
      </c>
      <c r="B27" s="171" t="s">
        <v>40</v>
      </c>
      <c r="C27" s="172" t="s">
        <v>312</v>
      </c>
    </row>
    <row r="28" spans="1:3" ht="27" customHeight="1">
      <c r="A28" s="170">
        <v>908</v>
      </c>
      <c r="B28" s="171" t="s">
        <v>45</v>
      </c>
      <c r="C28" s="172" t="s">
        <v>312</v>
      </c>
    </row>
    <row r="29" spans="1:3" ht="27" customHeight="1">
      <c r="A29" s="170">
        <v>909</v>
      </c>
      <c r="B29" s="171" t="s">
        <v>41</v>
      </c>
      <c r="C29" s="482" t="s">
        <v>313</v>
      </c>
    </row>
    <row r="30" spans="1:3" ht="27" customHeight="1" thickBot="1">
      <c r="A30" s="157">
        <v>910</v>
      </c>
      <c r="B30" s="158" t="s">
        <v>231</v>
      </c>
      <c r="C30" s="483" t="s">
        <v>313</v>
      </c>
    </row>
    <row r="31" spans="1:3" ht="27" customHeight="1">
      <c r="A31" s="178" t="s">
        <v>114</v>
      </c>
      <c r="B31" s="160"/>
      <c r="C31" s="179"/>
    </row>
    <row r="32" spans="1:3" ht="27" customHeight="1">
      <c r="A32" s="154">
        <v>700</v>
      </c>
      <c r="B32" s="155" t="s">
        <v>232</v>
      </c>
      <c r="C32" s="156" t="s">
        <v>354</v>
      </c>
    </row>
    <row r="33" spans="1:3" ht="27" customHeight="1">
      <c r="A33" s="170">
        <v>701</v>
      </c>
      <c r="B33" s="171" t="s">
        <v>233</v>
      </c>
      <c r="C33" s="172"/>
    </row>
    <row r="34" spans="1:3" ht="27" customHeight="1">
      <c r="A34" s="170">
        <v>702</v>
      </c>
      <c r="B34" s="171" t="s">
        <v>234</v>
      </c>
      <c r="C34" s="172"/>
    </row>
    <row r="35" spans="1:3" ht="27" customHeight="1">
      <c r="A35" s="170">
        <v>703</v>
      </c>
      <c r="B35" s="171" t="s">
        <v>235</v>
      </c>
      <c r="C35" s="172" t="s">
        <v>354</v>
      </c>
    </row>
    <row r="36" spans="1:3" ht="27" customHeight="1">
      <c r="A36" s="170">
        <v>704</v>
      </c>
      <c r="B36" s="171" t="s">
        <v>236</v>
      </c>
      <c r="C36" s="172"/>
    </row>
    <row r="37" spans="1:3" ht="27" customHeight="1">
      <c r="A37" s="170">
        <v>705</v>
      </c>
      <c r="B37" s="171" t="s">
        <v>237</v>
      </c>
      <c r="C37" s="172"/>
    </row>
    <row r="38" spans="1:3" ht="27" customHeight="1">
      <c r="A38" s="170">
        <v>706</v>
      </c>
      <c r="B38" s="171" t="s">
        <v>238</v>
      </c>
      <c r="C38" s="172"/>
    </row>
    <row r="39" spans="1:3" ht="46.5">
      <c r="A39" s="170">
        <v>707</v>
      </c>
      <c r="B39" s="171" t="s">
        <v>239</v>
      </c>
      <c r="C39" s="172" t="s">
        <v>355</v>
      </c>
    </row>
    <row r="40" spans="1:3" ht="27" customHeight="1">
      <c r="A40" s="170">
        <v>708</v>
      </c>
      <c r="B40" s="171" t="s">
        <v>240</v>
      </c>
      <c r="C40" s="172"/>
    </row>
    <row r="41" spans="1:3" ht="27" customHeight="1" thickBot="1">
      <c r="A41" s="166">
        <v>709</v>
      </c>
      <c r="B41" s="167" t="s">
        <v>241</v>
      </c>
      <c r="C41" s="168"/>
    </row>
    <row r="42" spans="1:3" ht="27" customHeight="1">
      <c r="A42" s="178" t="s">
        <v>115</v>
      </c>
      <c r="B42" s="160"/>
      <c r="C42" s="179"/>
    </row>
    <row r="43" spans="1:3" ht="27" customHeight="1">
      <c r="A43" s="154">
        <v>600</v>
      </c>
      <c r="B43" s="155" t="s">
        <v>228</v>
      </c>
      <c r="C43" s="202"/>
    </row>
    <row r="44" spans="1:3" ht="46.5">
      <c r="A44" s="163">
        <v>601</v>
      </c>
      <c r="B44" s="164" t="s">
        <v>229</v>
      </c>
      <c r="C44" s="422" t="s">
        <v>291</v>
      </c>
    </row>
    <row r="45" spans="1:3" ht="93">
      <c r="A45" s="154"/>
      <c r="B45" s="155"/>
      <c r="C45" s="423" t="s">
        <v>292</v>
      </c>
    </row>
    <row r="46" spans="1:3" ht="139.5">
      <c r="A46" s="161"/>
      <c r="B46" s="162"/>
      <c r="C46" s="202" t="s">
        <v>284</v>
      </c>
    </row>
    <row r="47" spans="1:3" ht="25.5" customHeight="1" thickBot="1">
      <c r="A47" s="157">
        <v>602</v>
      </c>
      <c r="B47" s="158" t="s">
        <v>230</v>
      </c>
      <c r="C47" s="421"/>
    </row>
    <row r="48" spans="1:3" ht="25.5" customHeight="1">
      <c r="A48" s="178" t="s">
        <v>203</v>
      </c>
      <c r="B48" s="160"/>
      <c r="C48" s="179"/>
    </row>
    <row r="49" spans="1:3" ht="25.5" customHeight="1">
      <c r="A49" s="161">
        <v>400</v>
      </c>
      <c r="B49" s="162" t="s">
        <v>3</v>
      </c>
      <c r="C49" s="174"/>
    </row>
    <row r="50" spans="1:3" ht="25.5" customHeight="1">
      <c r="A50" s="170">
        <v>401</v>
      </c>
      <c r="B50" s="171" t="s">
        <v>4</v>
      </c>
      <c r="C50" s="172"/>
    </row>
    <row r="51" spans="1:3" ht="25.5" customHeight="1">
      <c r="A51" s="170">
        <v>402</v>
      </c>
      <c r="B51" s="171" t="s">
        <v>5</v>
      </c>
      <c r="C51" s="173"/>
    </row>
    <row r="52" spans="1:14" ht="25.5" customHeight="1" thickBot="1">
      <c r="A52" s="166">
        <v>403</v>
      </c>
      <c r="B52" s="167" t="s">
        <v>6</v>
      </c>
      <c r="C52" s="168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</row>
    <row r="53" spans="1:3" ht="25.5" customHeight="1">
      <c r="A53" s="151" t="s">
        <v>110</v>
      </c>
      <c r="B53" s="152"/>
      <c r="C53" s="153"/>
    </row>
    <row r="54" spans="1:3" ht="25.5" customHeight="1">
      <c r="A54" s="176">
        <v>300</v>
      </c>
      <c r="B54" s="177" t="s">
        <v>116</v>
      </c>
      <c r="C54" s="156"/>
    </row>
    <row r="55" spans="1:3" ht="46.5">
      <c r="A55" s="182">
        <v>301</v>
      </c>
      <c r="B55" s="183" t="s">
        <v>117</v>
      </c>
      <c r="C55" s="172" t="s">
        <v>363</v>
      </c>
    </row>
    <row r="56" spans="1:3" ht="25.5" customHeight="1">
      <c r="A56" s="182">
        <v>302</v>
      </c>
      <c r="B56" s="183" t="s">
        <v>118</v>
      </c>
      <c r="C56" s="172"/>
    </row>
    <row r="57" spans="1:3" ht="25.5" customHeight="1">
      <c r="A57" s="182">
        <v>303</v>
      </c>
      <c r="B57" s="183" t="s">
        <v>119</v>
      </c>
      <c r="C57" s="172"/>
    </row>
    <row r="58" spans="1:3" ht="23.25">
      <c r="A58" s="182">
        <v>304</v>
      </c>
      <c r="B58" s="183" t="s">
        <v>120</v>
      </c>
      <c r="C58" s="172"/>
    </row>
    <row r="59" spans="1:3" ht="25.5" customHeight="1">
      <c r="A59" s="182"/>
      <c r="B59" s="183"/>
      <c r="C59" s="172"/>
    </row>
    <row r="60" spans="1:3" ht="25.5" customHeight="1" thickBot="1">
      <c r="A60" s="157"/>
      <c r="B60" s="158"/>
      <c r="C60" s="159"/>
    </row>
    <row r="61" spans="2:14" ht="25.5" customHeight="1"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</row>
    <row r="62" spans="2:14" ht="25.5" customHeight="1"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</row>
    <row r="63" spans="2:14" ht="25.5" customHeight="1">
      <c r="B63" s="160"/>
      <c r="C63" s="169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</row>
    <row r="64" spans="2:14" ht="25.5" customHeight="1">
      <c r="B64" s="160"/>
      <c r="C64" s="169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</row>
    <row r="65" spans="2:14" ht="25.5" customHeight="1"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</row>
    <row r="66" spans="2:14" ht="25.5" customHeight="1"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</row>
    <row r="67" spans="2:14" ht="25.5" customHeight="1"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</row>
    <row r="68" spans="2:14" ht="25.5" customHeight="1"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</row>
  </sheetData>
  <sheetProtection/>
  <mergeCells count="1">
    <mergeCell ref="A3:B3"/>
  </mergeCells>
  <printOptions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AB6" sqref="AB6"/>
    </sheetView>
  </sheetViews>
  <sheetFormatPr defaultColWidth="9.140625" defaultRowHeight="12.75"/>
  <cols>
    <col min="1" max="1" width="29.140625" style="30" customWidth="1"/>
    <col min="2" max="2" width="12.8515625" style="30" bestFit="1" customWidth="1"/>
    <col min="3" max="3" width="10.00390625" style="30" customWidth="1"/>
    <col min="4" max="5" width="12.00390625" style="30" bestFit="1" customWidth="1"/>
    <col min="6" max="6" width="12.8515625" style="30" bestFit="1" customWidth="1"/>
    <col min="7" max="7" width="7.00390625" style="85" customWidth="1"/>
    <col min="8" max="8" width="7.7109375" style="85" customWidth="1"/>
    <col min="9" max="9" width="14.8515625" style="30" bestFit="1" customWidth="1"/>
    <col min="10" max="10" width="13.57421875" style="30" bestFit="1" customWidth="1"/>
    <col min="11" max="11" width="9.140625" style="30" customWidth="1"/>
    <col min="12" max="13" width="12.00390625" style="30" bestFit="1" customWidth="1"/>
    <col min="14" max="14" width="12.8515625" style="30" bestFit="1" customWidth="1"/>
    <col min="15" max="15" width="6.8515625" style="30" customWidth="1"/>
    <col min="16" max="16" width="6.8515625" style="85" customWidth="1"/>
    <col min="17" max="17" width="12.00390625" style="30" bestFit="1" customWidth="1"/>
    <col min="18" max="18" width="7.57421875" style="30" customWidth="1"/>
    <col min="19" max="19" width="6.8515625" style="30" customWidth="1"/>
    <col min="20" max="20" width="7.7109375" style="30" customWidth="1"/>
    <col min="21" max="16384" width="9.140625" style="30" customWidth="1"/>
  </cols>
  <sheetData>
    <row r="1" spans="1:20" s="120" customFormat="1" ht="23.25">
      <c r="A1" s="654" t="s">
        <v>280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</row>
    <row r="2" spans="1:16" s="120" customFormat="1" ht="23.25">
      <c r="A2" s="121" t="s">
        <v>337</v>
      </c>
      <c r="G2" s="122"/>
      <c r="H2" s="122"/>
      <c r="P2" s="122"/>
    </row>
    <row r="3" spans="1:20" ht="21">
      <c r="A3" s="655" t="s">
        <v>108</v>
      </c>
      <c r="B3" s="657" t="s">
        <v>252</v>
      </c>
      <c r="C3" s="658"/>
      <c r="D3" s="658"/>
      <c r="E3" s="658"/>
      <c r="F3" s="658"/>
      <c r="G3" s="658"/>
      <c r="H3" s="658"/>
      <c r="I3" s="659"/>
      <c r="J3" s="658" t="s">
        <v>338</v>
      </c>
      <c r="K3" s="658"/>
      <c r="L3" s="658"/>
      <c r="M3" s="658"/>
      <c r="N3" s="658"/>
      <c r="O3" s="658"/>
      <c r="P3" s="658"/>
      <c r="Q3" s="658"/>
      <c r="R3" s="657" t="s">
        <v>146</v>
      </c>
      <c r="S3" s="658"/>
      <c r="T3" s="659"/>
    </row>
    <row r="4" spans="1:20" ht="105">
      <c r="A4" s="656"/>
      <c r="B4" s="62" t="s">
        <v>84</v>
      </c>
      <c r="C4" s="63" t="s">
        <v>85</v>
      </c>
      <c r="D4" s="63" t="s">
        <v>86</v>
      </c>
      <c r="E4" s="63" t="s">
        <v>95</v>
      </c>
      <c r="F4" s="63" t="s">
        <v>96</v>
      </c>
      <c r="G4" s="63" t="s">
        <v>102</v>
      </c>
      <c r="H4" s="63" t="s">
        <v>99</v>
      </c>
      <c r="I4" s="64" t="s">
        <v>109</v>
      </c>
      <c r="J4" s="65" t="s">
        <v>84</v>
      </c>
      <c r="K4" s="63" t="s">
        <v>85</v>
      </c>
      <c r="L4" s="63" t="s">
        <v>86</v>
      </c>
      <c r="M4" s="63" t="s">
        <v>95</v>
      </c>
      <c r="N4" s="63" t="s">
        <v>96</v>
      </c>
      <c r="O4" s="63" t="s">
        <v>102</v>
      </c>
      <c r="P4" s="63" t="s">
        <v>99</v>
      </c>
      <c r="Q4" s="66" t="s">
        <v>109</v>
      </c>
      <c r="R4" s="62" t="s">
        <v>147</v>
      </c>
      <c r="S4" s="63" t="s">
        <v>148</v>
      </c>
      <c r="T4" s="64" t="s">
        <v>149</v>
      </c>
    </row>
    <row r="5" spans="1:20" s="56" customFormat="1" ht="42">
      <c r="A5" s="58" t="s">
        <v>339</v>
      </c>
      <c r="B5" s="70">
        <v>62728560.63578948</v>
      </c>
      <c r="C5" s="52">
        <v>0</v>
      </c>
      <c r="D5" s="52">
        <v>3495834.6963157887</v>
      </c>
      <c r="E5" s="52">
        <v>3341238.3000000003</v>
      </c>
      <c r="F5" s="52">
        <v>69565633.63210526</v>
      </c>
      <c r="G5" s="90">
        <v>20</v>
      </c>
      <c r="H5" s="54" t="s">
        <v>2</v>
      </c>
      <c r="I5" s="83">
        <v>3478281.681605263</v>
      </c>
      <c r="J5" s="72">
        <f>+'ตารางที่ 4'!B4</f>
        <v>57579633.40297297</v>
      </c>
      <c r="K5" s="72">
        <f>+'ตารางที่ 4'!C4</f>
        <v>0</v>
      </c>
      <c r="L5" s="72">
        <f>+'ตารางที่ 4'!D4</f>
        <v>4835849.653163752</v>
      </c>
      <c r="M5" s="72">
        <f>+'ตารางที่ 4'!E4</f>
        <v>6269240.489484029</v>
      </c>
      <c r="N5" s="52">
        <f>SUM(J5:M5)</f>
        <v>68684723.54562075</v>
      </c>
      <c r="O5" s="90">
        <v>20</v>
      </c>
      <c r="P5" s="54" t="s">
        <v>2</v>
      </c>
      <c r="Q5" s="83">
        <f aca="true" t="shared" si="0" ref="Q5:Q11">+N5/O5</f>
        <v>3434236.177281038</v>
      </c>
      <c r="R5" s="203">
        <f>+N5/F5*100-100</f>
        <v>-1.2663006724601473</v>
      </c>
      <c r="S5" s="204">
        <f>+O5/G5*100-100</f>
        <v>0</v>
      </c>
      <c r="T5" s="133">
        <f>+Q5/I5*100-100</f>
        <v>-1.2663006724601473</v>
      </c>
    </row>
    <row r="6" spans="1:20" s="56" customFormat="1" ht="42">
      <c r="A6" s="58" t="s">
        <v>340</v>
      </c>
      <c r="B6" s="70">
        <v>82407393.42684212</v>
      </c>
      <c r="C6" s="52">
        <v>0</v>
      </c>
      <c r="D6" s="52">
        <v>4774552.504736842</v>
      </c>
      <c r="E6" s="52">
        <v>4413436.48</v>
      </c>
      <c r="F6" s="52">
        <v>91595382.41157897</v>
      </c>
      <c r="G6" s="90">
        <v>15</v>
      </c>
      <c r="H6" s="54" t="s">
        <v>2</v>
      </c>
      <c r="I6" s="83">
        <v>6106358.827438598</v>
      </c>
      <c r="J6" s="72">
        <f>+'ตารางที่ 4'!B5</f>
        <v>73460119.62567568</v>
      </c>
      <c r="K6" s="72">
        <f>+'ตารางที่ 4'!C5</f>
        <v>0</v>
      </c>
      <c r="L6" s="72">
        <f>+'ตารางที่ 4'!D5</f>
        <v>3710520.397376789</v>
      </c>
      <c r="M6" s="72">
        <f>+'ตารางที่ 4'!E5</f>
        <v>6159772.9692629</v>
      </c>
      <c r="N6" s="52">
        <f aca="true" t="shared" si="1" ref="N6:N11">SUM(J6:M6)</f>
        <v>83330412.99231537</v>
      </c>
      <c r="O6" s="90">
        <v>15</v>
      </c>
      <c r="P6" s="54" t="s">
        <v>2</v>
      </c>
      <c r="Q6" s="83">
        <f t="shared" si="0"/>
        <v>5555360.866154358</v>
      </c>
      <c r="R6" s="203">
        <f aca="true" t="shared" si="2" ref="R6:R11">+N6/F6*100-100</f>
        <v>-9.023347249237304</v>
      </c>
      <c r="S6" s="204">
        <f aca="true" t="shared" si="3" ref="S6:S11">+O6/G6*100-100</f>
        <v>0</v>
      </c>
      <c r="T6" s="133">
        <f aca="true" t="shared" si="4" ref="T6:T11">+Q6/I6*100-100</f>
        <v>-9.023347249237304</v>
      </c>
    </row>
    <row r="7" spans="1:20" s="56" customFormat="1" ht="42">
      <c r="A7" s="58" t="s">
        <v>341</v>
      </c>
      <c r="B7" s="70">
        <v>17999244.911052633</v>
      </c>
      <c r="C7" s="52">
        <v>0</v>
      </c>
      <c r="D7" s="52">
        <v>1448324.5484210523</v>
      </c>
      <c r="E7" s="52">
        <v>1727498.53</v>
      </c>
      <c r="F7" s="52">
        <v>21175067.989473686</v>
      </c>
      <c r="G7" s="90">
        <v>2</v>
      </c>
      <c r="H7" s="54" t="s">
        <v>2</v>
      </c>
      <c r="I7" s="83">
        <v>10587533.994736843</v>
      </c>
      <c r="J7" s="72">
        <f>+'ตารางที่ 4'!B6</f>
        <v>17130033.232702702</v>
      </c>
      <c r="K7" s="72">
        <f>+'ตารางที่ 4'!C6</f>
        <v>0</v>
      </c>
      <c r="L7" s="72">
        <f>+'ตารางที่ 4'!D6</f>
        <v>2048609.7842130363</v>
      </c>
      <c r="M7" s="72">
        <f>+'ตารางที่ 4'!E6</f>
        <v>3210590.5397788696</v>
      </c>
      <c r="N7" s="52">
        <f t="shared" si="1"/>
        <v>22389233.55669461</v>
      </c>
      <c r="O7" s="90">
        <v>2</v>
      </c>
      <c r="P7" s="54" t="s">
        <v>2</v>
      </c>
      <c r="Q7" s="83">
        <f t="shared" si="0"/>
        <v>11194616.778347304</v>
      </c>
      <c r="R7" s="203">
        <f t="shared" si="2"/>
        <v>5.733939403757731</v>
      </c>
      <c r="S7" s="204">
        <f t="shared" si="3"/>
        <v>0</v>
      </c>
      <c r="T7" s="133">
        <f t="shared" si="4"/>
        <v>5.733939403757731</v>
      </c>
    </row>
    <row r="8" spans="1:20" s="56" customFormat="1" ht="42">
      <c r="A8" s="58" t="s">
        <v>342</v>
      </c>
      <c r="B8" s="70">
        <v>115965860.76710948</v>
      </c>
      <c r="C8" s="52">
        <v>0</v>
      </c>
      <c r="D8" s="52">
        <v>6245523.475083788</v>
      </c>
      <c r="E8" s="52">
        <v>4627192.776824</v>
      </c>
      <c r="F8" s="52">
        <v>126838577.01901726</v>
      </c>
      <c r="G8" s="90">
        <v>5</v>
      </c>
      <c r="H8" s="54" t="s">
        <v>8</v>
      </c>
      <c r="I8" s="83">
        <v>25367715.403803453</v>
      </c>
      <c r="J8" s="72">
        <f>+'ตารางที่ 4'!B7</f>
        <v>98099291.0281081</v>
      </c>
      <c r="K8" s="72">
        <f>+'ตารางที่ 4'!C7</f>
        <v>0</v>
      </c>
      <c r="L8" s="72">
        <f>+'ตารางที่ 4'!D7</f>
        <v>3327954.46263911</v>
      </c>
      <c r="M8" s="72">
        <f>+'ตารางที่ 4'!E7</f>
        <v>9848509.569336608</v>
      </c>
      <c r="N8" s="52">
        <f t="shared" si="1"/>
        <v>111275755.06008382</v>
      </c>
      <c r="O8" s="90">
        <v>5</v>
      </c>
      <c r="P8" s="54" t="s">
        <v>8</v>
      </c>
      <c r="Q8" s="83">
        <f t="shared" si="0"/>
        <v>22255151.012016766</v>
      </c>
      <c r="R8" s="203">
        <f t="shared" si="2"/>
        <v>-12.269785994682096</v>
      </c>
      <c r="S8" s="204">
        <f t="shared" si="3"/>
        <v>0</v>
      </c>
      <c r="T8" s="133">
        <f t="shared" si="4"/>
        <v>-12.269785994682096</v>
      </c>
    </row>
    <row r="9" spans="1:20" s="56" customFormat="1" ht="42">
      <c r="A9" s="58" t="s">
        <v>343</v>
      </c>
      <c r="B9" s="70">
        <v>27151239.483416848</v>
      </c>
      <c r="C9" s="52">
        <v>0</v>
      </c>
      <c r="D9" s="52">
        <v>1558875.5891267364</v>
      </c>
      <c r="E9" s="52">
        <v>1640377.0331760002</v>
      </c>
      <c r="F9" s="52">
        <v>30350492.105719585</v>
      </c>
      <c r="G9" s="90">
        <v>5</v>
      </c>
      <c r="H9" s="54" t="s">
        <v>8</v>
      </c>
      <c r="I9" s="83">
        <f>+F9/G9</f>
        <v>6070098.421143917</v>
      </c>
      <c r="J9" s="72">
        <f>+'ตารางที่ 4'!B8</f>
        <v>13175298.727567568</v>
      </c>
      <c r="K9" s="72">
        <f>+'ตารางที่ 4'!C8</f>
        <v>0</v>
      </c>
      <c r="L9" s="72">
        <f>+'ตารางที่ 4'!D8</f>
        <v>446798.48473767884</v>
      </c>
      <c r="M9" s="72">
        <f>+'ตารางที่ 4'!E8</f>
        <v>1310190.50992629</v>
      </c>
      <c r="N9" s="52">
        <f t="shared" si="1"/>
        <v>14932287.722231537</v>
      </c>
      <c r="O9" s="90">
        <v>5</v>
      </c>
      <c r="P9" s="54" t="s">
        <v>8</v>
      </c>
      <c r="Q9" s="83">
        <f t="shared" si="0"/>
        <v>2986457.5444463072</v>
      </c>
      <c r="R9" s="203">
        <f t="shared" si="2"/>
        <v>-50.80050870273194</v>
      </c>
      <c r="S9" s="204">
        <f t="shared" si="3"/>
        <v>0</v>
      </c>
      <c r="T9" s="133">
        <f t="shared" si="4"/>
        <v>-50.800508702731946</v>
      </c>
    </row>
    <row r="10" spans="1:20" s="56" customFormat="1" ht="42">
      <c r="A10" s="84" t="s">
        <v>344</v>
      </c>
      <c r="B10" s="70">
        <v>160400405.21473682</v>
      </c>
      <c r="C10" s="52">
        <v>0</v>
      </c>
      <c r="D10" s="52">
        <v>26242643.247894734</v>
      </c>
      <c r="E10" s="52">
        <v>20164458.619999997</v>
      </c>
      <c r="F10" s="52">
        <v>206807507.08263156</v>
      </c>
      <c r="G10" s="90">
        <v>5</v>
      </c>
      <c r="H10" s="54" t="s">
        <v>8</v>
      </c>
      <c r="I10" s="83">
        <v>41361501.41652631</v>
      </c>
      <c r="J10" s="72">
        <f>+'ตารางที่ 4'!B9</f>
        <v>166919740.64027026</v>
      </c>
      <c r="K10" s="72">
        <f>+'ตารางที่ 4'!C9</f>
        <v>0</v>
      </c>
      <c r="L10" s="72">
        <f>+'ตารางที่ 4'!D9</f>
        <v>20128757.688950717</v>
      </c>
      <c r="M10" s="72">
        <f>+'ตารางที่ 4'!E9</f>
        <v>27450809.52970516</v>
      </c>
      <c r="N10" s="52">
        <f t="shared" si="1"/>
        <v>214499307.85892615</v>
      </c>
      <c r="O10" s="90">
        <v>5</v>
      </c>
      <c r="P10" s="54" t="s">
        <v>8</v>
      </c>
      <c r="Q10" s="83">
        <f t="shared" si="0"/>
        <v>42899861.57178523</v>
      </c>
      <c r="R10" s="203">
        <f t="shared" si="2"/>
        <v>3.719304431836349</v>
      </c>
      <c r="S10" s="204">
        <f t="shared" si="3"/>
        <v>0</v>
      </c>
      <c r="T10" s="133">
        <f t="shared" si="4"/>
        <v>3.719304431836349</v>
      </c>
    </row>
    <row r="11" spans="1:20" s="56" customFormat="1" ht="63">
      <c r="A11" s="58" t="s">
        <v>345</v>
      </c>
      <c r="B11" s="70">
        <v>44060772.14105263</v>
      </c>
      <c r="C11" s="52">
        <v>0</v>
      </c>
      <c r="D11" s="52">
        <v>3326394.6984210517</v>
      </c>
      <c r="E11" s="52">
        <v>2149764.3800000004</v>
      </c>
      <c r="F11" s="52">
        <v>49536931.21947369</v>
      </c>
      <c r="G11" s="90">
        <v>40</v>
      </c>
      <c r="H11" s="54" t="s">
        <v>2</v>
      </c>
      <c r="I11" s="83">
        <v>1238423.2804868422</v>
      </c>
      <c r="J11" s="72">
        <f>+'ตารางที่ 4'!B10</f>
        <v>41208884.31270271</v>
      </c>
      <c r="K11" s="72">
        <f>+'ตารางที่ 4'!C10</f>
        <v>0</v>
      </c>
      <c r="L11" s="72">
        <f>+'ตารางที่ 4'!D10</f>
        <v>2733271.184213036</v>
      </c>
      <c r="M11" s="72">
        <f>+'ตารางที่ 4'!E10</f>
        <v>3920966.119778869</v>
      </c>
      <c r="N11" s="52">
        <f t="shared" si="1"/>
        <v>47863121.616694614</v>
      </c>
      <c r="O11" s="90">
        <v>40</v>
      </c>
      <c r="P11" s="54" t="s">
        <v>8</v>
      </c>
      <c r="Q11" s="83">
        <f t="shared" si="0"/>
        <v>1196578.0404173653</v>
      </c>
      <c r="R11" s="203">
        <f t="shared" si="2"/>
        <v>-3.3789125841551453</v>
      </c>
      <c r="S11" s="204">
        <f t="shared" si="3"/>
        <v>0</v>
      </c>
      <c r="T11" s="133">
        <f t="shared" si="4"/>
        <v>-3.3789125841551453</v>
      </c>
    </row>
    <row r="12" spans="1:20" s="56" customFormat="1" ht="21">
      <c r="A12" s="76"/>
      <c r="B12" s="70"/>
      <c r="C12" s="52"/>
      <c r="D12" s="52"/>
      <c r="E12" s="52"/>
      <c r="F12" s="52"/>
      <c r="G12" s="54"/>
      <c r="H12" s="54"/>
      <c r="I12" s="83"/>
      <c r="J12" s="72"/>
      <c r="K12" s="52"/>
      <c r="L12" s="52"/>
      <c r="M12" s="52"/>
      <c r="N12" s="52"/>
      <c r="O12" s="52"/>
      <c r="P12" s="54"/>
      <c r="Q12" s="76"/>
      <c r="R12" s="203"/>
      <c r="S12" s="204"/>
      <c r="T12" s="133"/>
    </row>
    <row r="13" spans="1:20" s="56" customFormat="1" ht="21">
      <c r="A13" s="76"/>
      <c r="B13" s="70"/>
      <c r="C13" s="52"/>
      <c r="D13" s="52"/>
      <c r="E13" s="52"/>
      <c r="F13" s="52"/>
      <c r="G13" s="54"/>
      <c r="H13" s="54"/>
      <c r="I13" s="83"/>
      <c r="J13" s="72"/>
      <c r="K13" s="52"/>
      <c r="L13" s="52"/>
      <c r="M13" s="52"/>
      <c r="N13" s="52"/>
      <c r="O13" s="52"/>
      <c r="P13" s="54"/>
      <c r="Q13" s="76"/>
      <c r="R13" s="203"/>
      <c r="S13" s="204"/>
      <c r="T13" s="133"/>
    </row>
    <row r="14" spans="1:20" s="29" customFormat="1" ht="21.75" thickBot="1">
      <c r="A14" s="67" t="s">
        <v>151</v>
      </c>
      <c r="B14" s="68">
        <f>SUM(B5:B13)</f>
        <v>510713476.58000004</v>
      </c>
      <c r="C14" s="69">
        <f>SUM(C5:C13)</f>
        <v>0</v>
      </c>
      <c r="D14" s="69">
        <f>SUM(D5:D13)</f>
        <v>47092148.76</v>
      </c>
      <c r="E14" s="69">
        <f>SUM(E5:E13)</f>
        <v>38063966.12</v>
      </c>
      <c r="F14" s="69">
        <f>SUM(F5:F13)</f>
        <v>595869591.46</v>
      </c>
      <c r="G14" s="115"/>
      <c r="H14" s="116"/>
      <c r="I14" s="107"/>
      <c r="J14" s="69">
        <f>SUM(J5:J13)</f>
        <v>467573000.96999997</v>
      </c>
      <c r="K14" s="69">
        <f>SUM(K5:K13)</f>
        <v>0</v>
      </c>
      <c r="L14" s="69">
        <f>SUM(L5:L13)</f>
        <v>37231761.65529412</v>
      </c>
      <c r="M14" s="69">
        <f>SUM(M5:M13)</f>
        <v>58170079.72727273</v>
      </c>
      <c r="N14" s="69">
        <f>SUM(N5:N13)</f>
        <v>562974842.3525668</v>
      </c>
      <c r="O14" s="115"/>
      <c r="P14" s="116"/>
      <c r="Q14" s="107"/>
      <c r="R14" s="205">
        <f>+N14/F14*100-100</f>
        <v>-5.520461117479485</v>
      </c>
      <c r="S14" s="206" t="e">
        <f>+O14/G14*100-100</f>
        <v>#DIV/0!</v>
      </c>
      <c r="T14" s="134" t="e">
        <f>+Q14/I14*100-100</f>
        <v>#DIV/0!</v>
      </c>
    </row>
    <row r="15" ht="21.75" thickTop="1"/>
  </sheetData>
  <sheetProtection/>
  <mergeCells count="5">
    <mergeCell ref="A1:T1"/>
    <mergeCell ref="A3:A4"/>
    <mergeCell ref="B3:I3"/>
    <mergeCell ref="J3:Q3"/>
    <mergeCell ref="R3:T3"/>
  </mergeCells>
  <printOptions/>
  <pageMargins left="0" right="0" top="0.5905511811023623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Comptroller General's Department.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CGD</dc:creator>
  <cp:keywords/>
  <dc:description/>
  <cp:lastModifiedBy>Parichaya Lim</cp:lastModifiedBy>
  <cp:lastPrinted>2012-07-10T02:30:59Z</cp:lastPrinted>
  <dcterms:created xsi:type="dcterms:W3CDTF">2008-02-18T03:46:55Z</dcterms:created>
  <dcterms:modified xsi:type="dcterms:W3CDTF">2012-09-10T04:47:36Z</dcterms:modified>
  <cp:category/>
  <cp:version/>
  <cp:contentType/>
  <cp:contentStatus/>
</cp:coreProperties>
</file>